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5" windowWidth="18645" windowHeight="12390" activeTab="0"/>
  </bookViews>
  <sheets>
    <sheet name="計算シート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<sst xmlns="http://schemas.openxmlformats.org/spreadsheetml/2006/main" count="78" uniqueCount="63">
  <si>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●自分のデッキ</t>
  </si>
  <si>
    <t>リーダー</t>
  </si>
  <si>
    <t>バトカ</t>
  </si>
  <si>
    <t>攻撃力</t>
  </si>
  <si>
    <t>防御力</t>
  </si>
  <si>
    <t>●相手のデッキ</t>
  </si>
  <si>
    <t>属性値</t>
  </si>
  <si>
    <t>火</t>
  </si>
  <si>
    <t>水</t>
  </si>
  <si>
    <t>風</t>
  </si>
  <si>
    <t>土</t>
  </si>
  <si>
    <t>機</t>
  </si>
  <si>
    <t>使用サポカ</t>
  </si>
  <si>
    <t>●与えたダメージ</t>
  </si>
  <si>
    <t>●物理ダメージ（理論値）</t>
  </si>
  <si>
    <t>＝</t>
  </si>
  <si>
    <t>＋</t>
  </si>
  <si>
    <t>サポカ種類</t>
  </si>
  <si>
    <t>火Lv1</t>
  </si>
  <si>
    <t>火Lv2</t>
  </si>
  <si>
    <t>火Lv3</t>
  </si>
  <si>
    <t>水Lv1</t>
  </si>
  <si>
    <t>水Lv2</t>
  </si>
  <si>
    <t>水Lv3</t>
  </si>
  <si>
    <t>風Lv1</t>
  </si>
  <si>
    <t>風Lv2</t>
  </si>
  <si>
    <t>風Lv3</t>
  </si>
  <si>
    <t>土Lv1</t>
  </si>
  <si>
    <t>土Lv2</t>
  </si>
  <si>
    <t>土Lv3</t>
  </si>
  <si>
    <t>機Lv1</t>
  </si>
  <si>
    <t>機Lv2</t>
  </si>
  <si>
    <t>機Lv3</t>
  </si>
  <si>
    <t>攻撃係数</t>
  </si>
  <si>
    <t>防御係数</t>
  </si>
  <si>
    <t>差し引き</t>
  </si>
  <si>
    <t>倍率</t>
  </si>
  <si>
    <t>先制倍率</t>
  </si>
  <si>
    <t>最低ダメージ</t>
  </si>
  <si>
    <t>●サポカダメージ</t>
  </si>
  <si>
    <t>サポカ属性</t>
  </si>
  <si>
    <t>ダメージ</t>
  </si>
  <si>
    <t>相手属性値</t>
  </si>
  <si>
    <t>自分属性値</t>
  </si>
  <si>
    <t>攻撃倍率</t>
  </si>
  <si>
    <t>防御倍率</t>
  </si>
  <si>
    <t>防御倍率</t>
  </si>
  <si>
    <t>差し引き（Z)</t>
  </si>
  <si>
    <t>（Z)</t>
  </si>
  <si>
    <t>●サポカダメージ（理論値）＝基礎攻撃力×攻撃倍率×防御倍率×防御倍率</t>
  </si>
  <si>
    <t>÷</t>
  </si>
  <si>
    <t>●基礎攻撃力</t>
  </si>
  <si>
    <t>サポカダメージ</t>
  </si>
  <si>
    <t>攻撃倍率</t>
  </si>
  <si>
    <t>＝</t>
  </si>
  <si>
    <t>eternal-dreamer@wiki</t>
  </si>
  <si>
    <t>管理人</t>
  </si>
  <si>
    <t>●自分と相手のデッキと与えたダメージからサポカの基礎攻撃力を逆算で求めます。</t>
  </si>
  <si>
    <t>●使用するサポカの消費がもったいないので、マルチプレイで検証してください。</t>
  </si>
  <si>
    <t>●下の表の空欄を埋めていけば、基礎攻撃力が計算されます。</t>
  </si>
  <si>
    <r>
      <t>●（重要）属性値が大きくなると誤差が大きくなるので、</t>
    </r>
    <r>
      <rPr>
        <b/>
        <sz val="11"/>
        <color indexed="10"/>
        <rFont val="ＭＳ Ｐゴシック"/>
        <family val="3"/>
      </rPr>
      <t>バトカの属性値は装備ポイント＋15以内で</t>
    </r>
    <r>
      <rPr>
        <sz val="11"/>
        <rFont val="ＭＳ Ｐゴシック"/>
        <family val="3"/>
      </rPr>
      <t>検証してください。</t>
    </r>
  </si>
  <si>
    <t>装備ポイント</t>
  </si>
  <si>
    <t>ロスファン用基礎攻撃力算出.xls　(Excel2003)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</si>
</sst>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" fontId="5" fillId="0" borderId="0" xfId="17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8" fontId="0" fillId="0" borderId="12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/>
      <protection/>
    </xf>
    <xf numFmtId="178" fontId="0" fillId="0" borderId="14" xfId="0" applyNumberFormat="1" applyBorder="1" applyAlignment="1" applyProtection="1">
      <alignment vertical="center"/>
      <protection/>
    </xf>
    <xf numFmtId="2" fontId="0" fillId="0" borderId="11" xfId="0" applyNumberFormat="1" applyBorder="1" applyAlignment="1" applyProtection="1">
      <alignment vertical="center"/>
      <protection/>
    </xf>
    <xf numFmtId="2" fontId="0" fillId="0" borderId="13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" borderId="15" xfId="0" applyFill="1" applyBorder="1" applyAlignment="1" applyProtection="1">
      <alignment vertical="center"/>
      <protection/>
    </xf>
    <xf numFmtId="2" fontId="0" fillId="3" borderId="15" xfId="0" applyNumberForma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4" borderId="20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22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4" borderId="27" xfId="0" applyFill="1" applyBorder="1" applyAlignment="1" applyProtection="1">
      <alignment vertical="center"/>
      <protection/>
    </xf>
    <xf numFmtId="0" fontId="0" fillId="4" borderId="28" xfId="0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0" fillId="4" borderId="30" xfId="0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1" fontId="5" fillId="3" borderId="31" xfId="17" applyNumberFormat="1" applyFont="1" applyFill="1" applyBorder="1" applyAlignment="1" applyProtection="1">
      <alignment horizontal="center" vertical="center"/>
      <protection/>
    </xf>
    <xf numFmtId="1" fontId="5" fillId="3" borderId="18" xfId="17" applyNumberFormat="1" applyFont="1" applyFill="1" applyBorder="1" applyAlignment="1" applyProtection="1">
      <alignment horizontal="center" vertical="center"/>
      <protection/>
    </xf>
    <xf numFmtId="1" fontId="5" fillId="3" borderId="32" xfId="17" applyNumberFormat="1" applyFont="1" applyFill="1" applyBorder="1" applyAlignment="1" applyProtection="1">
      <alignment horizontal="center" vertical="center"/>
      <protection/>
    </xf>
    <xf numFmtId="1" fontId="5" fillId="3" borderId="16" xfId="17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/>
    </xf>
    <xf numFmtId="0" fontId="0" fillId="3" borderId="38" xfId="0" applyFill="1" applyBorder="1" applyAlignment="1" applyProtection="1">
      <alignment horizontal="center" vertical="center"/>
      <protection/>
    </xf>
    <xf numFmtId="0" fontId="0" fillId="3" borderId="29" xfId="0" applyFill="1" applyBorder="1" applyAlignment="1" applyProtection="1">
      <alignment horizontal="center" vertical="center"/>
      <protection/>
    </xf>
    <xf numFmtId="0" fontId="0" fillId="3" borderId="30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RowColHeaders="0" tabSelected="1" showOutlineSymbols="0" workbookViewId="0" topLeftCell="A1">
      <pane xSplit="16" ySplit="42" topLeftCell="IP65536" activePane="bottomRight" state="frozen"/>
      <selection pane="topLeft" activeCell="A1" sqref="A1"/>
      <selection pane="topRight" activeCell="Q1" sqref="Q1"/>
      <selection pane="bottomLeft" activeCell="A43" sqref="A43"/>
      <selection pane="bottomRight" activeCell="E21" sqref="E21"/>
    </sheetView>
  </sheetViews>
  <sheetFormatPr defaultColWidth="9.00390625" defaultRowHeight="13.5" zeroHeight="1"/>
  <cols>
    <col min="1" max="1" width="3.375" style="3" bestFit="1" customWidth="1"/>
    <col min="2" max="2" width="13.00390625" style="3" customWidth="1"/>
    <col min="3" max="4" width="12.375" style="3" customWidth="1"/>
    <col min="5" max="10" width="11.00390625" style="3" customWidth="1"/>
    <col min="11" max="11" width="3.375" style="3" hidden="1" customWidth="1"/>
    <col min="12" max="12" width="10.375" style="3" hidden="1" customWidth="1"/>
    <col min="13" max="13" width="3.375" style="3" hidden="1" customWidth="1"/>
    <col min="14" max="14" width="4.125" style="3" hidden="1" customWidth="1"/>
    <col min="15" max="15" width="9.00390625" style="3" hidden="1" customWidth="1"/>
    <col min="16" max="16" width="3.375" style="3" bestFit="1" customWidth="1"/>
    <col min="17" max="16384" width="0" style="3" hidden="1" customWidth="1"/>
  </cols>
  <sheetData>
    <row r="1" ht="13.5"/>
    <row r="2" spans="2:10" ht="13.5">
      <c r="B2" s="52" t="s">
        <v>62</v>
      </c>
      <c r="C2" s="52"/>
      <c r="D2" s="52"/>
      <c r="E2" s="52"/>
      <c r="F2" s="52"/>
      <c r="J2" s="4" t="s">
        <v>55</v>
      </c>
    </row>
    <row r="3" spans="2:10" ht="14.25" thickBot="1">
      <c r="B3" s="53"/>
      <c r="C3" s="53"/>
      <c r="D3" s="53"/>
      <c r="E3" s="53"/>
      <c r="F3" s="53"/>
      <c r="J3" s="4" t="s">
        <v>56</v>
      </c>
    </row>
    <row r="4" ht="14.25" thickTop="1"/>
    <row r="5" ht="13.5">
      <c r="B5" s="3" t="s">
        <v>57</v>
      </c>
    </row>
    <row r="6" ht="13.5">
      <c r="B6" s="3" t="s">
        <v>58</v>
      </c>
    </row>
    <row r="7" ht="13.5">
      <c r="B7" s="3" t="s">
        <v>59</v>
      </c>
    </row>
    <row r="8" ht="13.5">
      <c r="B8" s="3" t="s">
        <v>60</v>
      </c>
    </row>
    <row r="9" ht="14.25" thickBot="1"/>
    <row r="10" spans="7:10" ht="13.5">
      <c r="G10" s="58" t="str">
        <f>J18&amp;"基礎攻撃力"</f>
        <v>基礎攻撃力</v>
      </c>
      <c r="H10" s="59"/>
      <c r="I10" s="54">
        <f>B41</f>
        <v>64.50850661625704</v>
      </c>
      <c r="J10" s="55"/>
    </row>
    <row r="11" spans="7:10" ht="14.25" thickBot="1">
      <c r="G11" s="60"/>
      <c r="H11" s="61"/>
      <c r="I11" s="56"/>
      <c r="J11" s="57"/>
    </row>
    <row r="12" spans="7:10" s="5" customFormat="1" ht="13.5">
      <c r="G12" s="6"/>
      <c r="H12" s="6"/>
      <c r="I12" s="7"/>
      <c r="J12" s="7"/>
    </row>
    <row r="13" spans="12:15" ht="13.5">
      <c r="L13" s="16" t="s">
        <v>27</v>
      </c>
      <c r="N13" s="16">
        <v>9</v>
      </c>
      <c r="O13" s="17">
        <v>1.9</v>
      </c>
    </row>
    <row r="14" spans="2:7" ht="14.25" thickBot="1">
      <c r="B14" s="3" t="s">
        <v>0</v>
      </c>
      <c r="G14" s="3" t="s">
        <v>5</v>
      </c>
    </row>
    <row r="15" spans="2:15" ht="14.25" thickBot="1">
      <c r="B15" s="63"/>
      <c r="C15" s="64"/>
      <c r="D15" s="8" t="s">
        <v>1</v>
      </c>
      <c r="E15" s="9" t="s">
        <v>2</v>
      </c>
      <c r="G15" s="63"/>
      <c r="H15" s="64"/>
      <c r="I15" s="8" t="s">
        <v>1</v>
      </c>
      <c r="J15" s="9" t="s">
        <v>2</v>
      </c>
      <c r="L15" s="10" t="s">
        <v>17</v>
      </c>
      <c r="N15" s="11" t="s">
        <v>48</v>
      </c>
      <c r="O15" s="12" t="s">
        <v>44</v>
      </c>
    </row>
    <row r="16" spans="2:15" ht="13.5">
      <c r="B16" s="47" t="s">
        <v>3</v>
      </c>
      <c r="C16" s="48"/>
      <c r="D16" s="28">
        <v>260</v>
      </c>
      <c r="E16" s="29">
        <v>430</v>
      </c>
      <c r="G16" s="47" t="s">
        <v>3</v>
      </c>
      <c r="H16" s="48"/>
      <c r="I16" s="42"/>
      <c r="J16" s="43"/>
      <c r="L16" s="13" t="s">
        <v>18</v>
      </c>
      <c r="N16" s="14">
        <v>0</v>
      </c>
      <c r="O16" s="15">
        <v>1</v>
      </c>
    </row>
    <row r="17" spans="2:15" ht="14.25" thickBot="1">
      <c r="B17" s="49" t="s">
        <v>4</v>
      </c>
      <c r="C17" s="50"/>
      <c r="D17" s="38"/>
      <c r="E17" s="39"/>
      <c r="G17" s="49" t="s">
        <v>4</v>
      </c>
      <c r="H17" s="50"/>
      <c r="I17" s="30">
        <v>100</v>
      </c>
      <c r="J17" s="31">
        <v>100</v>
      </c>
      <c r="L17" s="16" t="s">
        <v>19</v>
      </c>
      <c r="N17" s="16">
        <v>1</v>
      </c>
      <c r="O17" s="17">
        <v>1.1</v>
      </c>
    </row>
    <row r="18" spans="1:16" ht="13.5">
      <c r="A18" s="18"/>
      <c r="B18" s="47" t="s">
        <v>6</v>
      </c>
      <c r="C18" s="33" t="s">
        <v>7</v>
      </c>
      <c r="D18" s="34"/>
      <c r="E18" s="29">
        <v>15</v>
      </c>
      <c r="G18" s="47" t="s">
        <v>6</v>
      </c>
      <c r="H18" s="33" t="s">
        <v>7</v>
      </c>
      <c r="I18" s="28">
        <v>8</v>
      </c>
      <c r="J18" s="40"/>
      <c r="K18" s="18"/>
      <c r="L18" s="16" t="s">
        <v>20</v>
      </c>
      <c r="M18" s="18"/>
      <c r="N18" s="16">
        <v>2</v>
      </c>
      <c r="O18" s="17">
        <v>1.2</v>
      </c>
      <c r="P18" s="18"/>
    </row>
    <row r="19" spans="2:15" ht="13.5">
      <c r="B19" s="51"/>
      <c r="C19" s="32" t="s">
        <v>8</v>
      </c>
      <c r="D19" s="35"/>
      <c r="E19" s="1">
        <v>1</v>
      </c>
      <c r="G19" s="51"/>
      <c r="H19" s="32" t="s">
        <v>8</v>
      </c>
      <c r="I19" s="2">
        <v>8</v>
      </c>
      <c r="J19" s="41"/>
      <c r="L19" s="16" t="s">
        <v>21</v>
      </c>
      <c r="N19" s="16">
        <v>3</v>
      </c>
      <c r="O19" s="17">
        <v>1.3</v>
      </c>
    </row>
    <row r="20" spans="2:15" ht="13.5">
      <c r="B20" s="51"/>
      <c r="C20" s="32" t="s">
        <v>9</v>
      </c>
      <c r="D20" s="35"/>
      <c r="E20" s="1">
        <v>1</v>
      </c>
      <c r="G20" s="51"/>
      <c r="H20" s="32" t="s">
        <v>9</v>
      </c>
      <c r="I20" s="2">
        <v>8</v>
      </c>
      <c r="J20" s="41"/>
      <c r="L20" s="16" t="s">
        <v>22</v>
      </c>
      <c r="N20" s="16">
        <v>4</v>
      </c>
      <c r="O20" s="17">
        <v>1.4</v>
      </c>
    </row>
    <row r="21" spans="2:15" ht="13.5">
      <c r="B21" s="51"/>
      <c r="C21" s="32" t="s">
        <v>10</v>
      </c>
      <c r="D21" s="35"/>
      <c r="E21" s="1">
        <v>1</v>
      </c>
      <c r="G21" s="51"/>
      <c r="H21" s="32" t="s">
        <v>10</v>
      </c>
      <c r="I21" s="2">
        <v>8</v>
      </c>
      <c r="J21" s="41"/>
      <c r="L21" s="16" t="s">
        <v>23</v>
      </c>
      <c r="N21" s="16">
        <v>5</v>
      </c>
      <c r="O21" s="17">
        <v>1.5</v>
      </c>
    </row>
    <row r="22" spans="2:15" ht="14.25" thickBot="1">
      <c r="B22" s="49"/>
      <c r="C22" s="27" t="s">
        <v>11</v>
      </c>
      <c r="D22" s="36"/>
      <c r="E22" s="31">
        <v>1</v>
      </c>
      <c r="G22" s="49"/>
      <c r="H22" s="27" t="s">
        <v>11</v>
      </c>
      <c r="I22" s="30">
        <v>8</v>
      </c>
      <c r="J22" s="46"/>
      <c r="L22" s="16" t="s">
        <v>24</v>
      </c>
      <c r="N22" s="16">
        <v>6</v>
      </c>
      <c r="O22" s="17">
        <v>1.6</v>
      </c>
    </row>
    <row r="23" spans="2:15" ht="14.25" thickBot="1">
      <c r="B23" s="65" t="s">
        <v>12</v>
      </c>
      <c r="C23" s="66"/>
      <c r="D23" s="36"/>
      <c r="E23" s="37" t="s">
        <v>30</v>
      </c>
      <c r="G23" s="44"/>
      <c r="H23" s="45"/>
      <c r="I23" s="44"/>
      <c r="J23" s="45"/>
      <c r="L23" s="16" t="s">
        <v>25</v>
      </c>
      <c r="N23" s="16">
        <v>7</v>
      </c>
      <c r="O23" s="17">
        <v>1.7</v>
      </c>
    </row>
    <row r="24" spans="12:15" ht="13.5">
      <c r="L24" s="16" t="s">
        <v>26</v>
      </c>
      <c r="N24" s="16">
        <v>8</v>
      </c>
      <c r="O24" s="17">
        <v>1.8</v>
      </c>
    </row>
    <row r="25" spans="12:15" ht="13.5">
      <c r="L25" s="16" t="s">
        <v>28</v>
      </c>
      <c r="N25" s="16">
        <v>10</v>
      </c>
      <c r="O25" s="17">
        <v>2</v>
      </c>
    </row>
    <row r="26" spans="2:15" ht="14.25" thickBot="1">
      <c r="B26" s="3" t="s">
        <v>13</v>
      </c>
      <c r="E26" s="3" t="s">
        <v>14</v>
      </c>
      <c r="H26" s="3" t="s">
        <v>39</v>
      </c>
      <c r="L26" s="16" t="s">
        <v>29</v>
      </c>
      <c r="N26" s="16">
        <v>11</v>
      </c>
      <c r="O26" s="17">
        <v>2.1</v>
      </c>
    </row>
    <row r="27" spans="2:15" ht="13.5">
      <c r="B27" s="69">
        <v>282</v>
      </c>
      <c r="C27" s="70"/>
      <c r="D27" s="62" t="s">
        <v>15</v>
      </c>
      <c r="E27" s="73">
        <f>MAX(F35,F36)</f>
        <v>227.40000000000003</v>
      </c>
      <c r="F27" s="74"/>
      <c r="G27" s="62" t="s">
        <v>16</v>
      </c>
      <c r="H27" s="73">
        <f>B27-E27</f>
        <v>54.599999999999966</v>
      </c>
      <c r="I27" s="74"/>
      <c r="L27" s="16" t="s">
        <v>30</v>
      </c>
      <c r="N27" s="16">
        <v>12</v>
      </c>
      <c r="O27" s="17">
        <v>2.2</v>
      </c>
    </row>
    <row r="28" spans="2:15" ht="14.25" thickBot="1">
      <c r="B28" s="71"/>
      <c r="C28" s="72"/>
      <c r="D28" s="62"/>
      <c r="E28" s="75"/>
      <c r="F28" s="76"/>
      <c r="G28" s="62"/>
      <c r="H28" s="75"/>
      <c r="I28" s="76"/>
      <c r="L28" s="16" t="s">
        <v>31</v>
      </c>
      <c r="N28" s="16">
        <v>13</v>
      </c>
      <c r="O28" s="17">
        <v>2.3</v>
      </c>
    </row>
    <row r="29" spans="12:15" ht="14.25" thickBot="1">
      <c r="L29" s="19" t="s">
        <v>32</v>
      </c>
      <c r="N29" s="16">
        <v>14</v>
      </c>
      <c r="O29" s="17">
        <v>2.4</v>
      </c>
    </row>
    <row r="30" spans="5:15" ht="14.25" thickBot="1">
      <c r="E30" s="13" t="s">
        <v>33</v>
      </c>
      <c r="F30" s="13">
        <f>D16*3+E16*7</f>
        <v>3790</v>
      </c>
      <c r="H30" s="13" t="s">
        <v>40</v>
      </c>
      <c r="I30" s="20" t="str">
        <f>LEFT(E23,1)</f>
        <v>機</v>
      </c>
      <c r="N30" s="19">
        <v>15</v>
      </c>
      <c r="O30" s="21">
        <v>2.5</v>
      </c>
    </row>
    <row r="31" spans="5:9" ht="13.5">
      <c r="E31" s="16" t="s">
        <v>34</v>
      </c>
      <c r="F31" s="16">
        <f>I17*3+J17*7</f>
        <v>1000</v>
      </c>
      <c r="H31" s="16" t="s">
        <v>43</v>
      </c>
      <c r="I31" s="16">
        <f>VLOOKUP(I30,C18:E22,3,FALSE)</f>
        <v>1</v>
      </c>
    </row>
    <row r="32" spans="5:9" ht="13.5">
      <c r="E32" s="16" t="s">
        <v>35</v>
      </c>
      <c r="F32" s="16">
        <f>F30-F31</f>
        <v>2790</v>
      </c>
      <c r="H32" s="16" t="s">
        <v>61</v>
      </c>
      <c r="I32" s="16">
        <f>CHOOSE(RIGHT(E23,1),1,5,10)</f>
        <v>1</v>
      </c>
    </row>
    <row r="33" spans="5:9" ht="13.5">
      <c r="E33" s="16" t="s">
        <v>36</v>
      </c>
      <c r="F33" s="16">
        <f>IF(F32&lt;0,0.02,0.04)</f>
        <v>0.04</v>
      </c>
      <c r="H33" s="16" t="s">
        <v>47</v>
      </c>
      <c r="I33" s="16">
        <f>I31-I32</f>
        <v>0</v>
      </c>
    </row>
    <row r="34" spans="5:9" ht="13.5">
      <c r="E34" s="16" t="s">
        <v>37</v>
      </c>
      <c r="F34" s="16">
        <v>1.5</v>
      </c>
      <c r="H34" s="16" t="s">
        <v>44</v>
      </c>
      <c r="I34" s="22">
        <f>VLOOKUP(I33,N15:O30,2,FALSE)</f>
        <v>1</v>
      </c>
    </row>
    <row r="35" spans="5:9" ht="13.5">
      <c r="E35" s="16" t="s">
        <v>41</v>
      </c>
      <c r="F35" s="16">
        <f>F34*(40+F32*F33)</f>
        <v>227.40000000000003</v>
      </c>
      <c r="H35" s="16" t="s">
        <v>42</v>
      </c>
      <c r="I35" s="16">
        <f>VLOOKUP(I30,H18:J22,2,FALSE)</f>
        <v>8</v>
      </c>
    </row>
    <row r="36" spans="5:9" ht="14.25" thickBot="1">
      <c r="E36" s="19" t="s">
        <v>38</v>
      </c>
      <c r="F36" s="19">
        <v>20</v>
      </c>
      <c r="H36" s="19" t="s">
        <v>46</v>
      </c>
      <c r="I36" s="23">
        <f>(100-I35)/100</f>
        <v>0.92</v>
      </c>
    </row>
    <row r="37" ht="13.5"/>
    <row r="38" ht="13.5">
      <c r="B38" s="3" t="s">
        <v>49</v>
      </c>
    </row>
    <row r="39" ht="13.5"/>
    <row r="40" spans="2:10" ht="13.5">
      <c r="B40" s="24" t="s">
        <v>51</v>
      </c>
      <c r="C40" s="67" t="s">
        <v>54</v>
      </c>
      <c r="D40" s="24" t="s">
        <v>52</v>
      </c>
      <c r="E40" s="67" t="s">
        <v>50</v>
      </c>
      <c r="F40" s="24" t="s">
        <v>53</v>
      </c>
      <c r="G40" s="67" t="s">
        <v>50</v>
      </c>
      <c r="H40" s="24" t="s">
        <v>45</v>
      </c>
      <c r="I40" s="67" t="s">
        <v>50</v>
      </c>
      <c r="J40" s="24" t="s">
        <v>45</v>
      </c>
    </row>
    <row r="41" spans="2:10" ht="13.5">
      <c r="B41" s="25">
        <f>D41/F41/H41/J41</f>
        <v>64.50850661625704</v>
      </c>
      <c r="C41" s="68"/>
      <c r="D41" s="25">
        <f>H27</f>
        <v>54.599999999999966</v>
      </c>
      <c r="E41" s="68"/>
      <c r="F41" s="26">
        <f>I34</f>
        <v>1</v>
      </c>
      <c r="G41" s="68"/>
      <c r="H41" s="26">
        <f>I36</f>
        <v>0.92</v>
      </c>
      <c r="I41" s="68"/>
      <c r="J41" s="26">
        <f>I36</f>
        <v>0.92</v>
      </c>
    </row>
    <row r="42" ht="13.5"/>
  </sheetData>
  <sheetProtection sheet="1" objects="1" scenarios="1" selectLockedCells="1"/>
  <mergeCells count="21">
    <mergeCell ref="I40:I41"/>
    <mergeCell ref="B27:C28"/>
    <mergeCell ref="E27:F28"/>
    <mergeCell ref="H27:I28"/>
    <mergeCell ref="B23:C23"/>
    <mergeCell ref="G15:H15"/>
    <mergeCell ref="C40:C41"/>
    <mergeCell ref="E40:E41"/>
    <mergeCell ref="G40:G41"/>
    <mergeCell ref="I10:J11"/>
    <mergeCell ref="G10:H11"/>
    <mergeCell ref="G27:G28"/>
    <mergeCell ref="D27:D28"/>
    <mergeCell ref="G16:H16"/>
    <mergeCell ref="G17:H17"/>
    <mergeCell ref="G18:G22"/>
    <mergeCell ref="B2:F3"/>
    <mergeCell ref="B15:C15"/>
    <mergeCell ref="B16:C16"/>
    <mergeCell ref="B17:C17"/>
    <mergeCell ref="B18:B22"/>
  </mergeCells>
  <dataValidations count="1">
    <dataValidation type="list" allowBlank="1" showInputMessage="1" showErrorMessage="1" sqref="E23">
      <formula1>$L$16:$L$29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2009-09-28T04:35:09Z</dcterms:created>
  <dcterms:modified xsi:type="dcterms:W3CDTF">2009-09-28T06:58:32Z</dcterms:modified>
  <cp:category/>
  <cp:version/>
  <cp:contentType/>
  <cp:contentStatus/>
</cp:coreProperties>
</file>