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15480" windowHeight="5520" tabRatio="369" activeTab="1"/>
  </bookViews>
  <sheets>
    <sheet name="ver.4.02" sheetId="1" r:id="rId1"/>
    <sheet name="データベース" sheetId="2" r:id="rId2"/>
  </sheets>
  <definedNames>
    <definedName name="ＩＤ">#REF!</definedName>
    <definedName name="P・CP">#REF!</definedName>
    <definedName name="アイドレス">'データベース'!$A:$J</definedName>
    <definedName name="部隊評価">'ver.4.02'!#REF!</definedName>
  </definedNames>
  <calcPr fullCalcOnLoad="1"/>
</workbook>
</file>

<file path=xl/sharedStrings.xml><?xml version="1.0" encoding="utf-8"?>
<sst xmlns="http://schemas.openxmlformats.org/spreadsheetml/2006/main" count="1724" uniqueCount="893">
  <si>
    <t xml:space="preserve">　　＊高位西国人は根源力２５０００以下は着用できない。
　　＊高位西国人は一般行為判定を伴うイベントに出るたびに食料１万ｔを消費する。
</t>
  </si>
  <si>
    <t xml:space="preserve">　　＊東国人は一人につきターン開始時に燃料１万ｔが増加する代わりに資源１万ｔを消費する。
　　＊東国人は一般行為判定を伴うイベントに出るたびに食料１万ｔを消費する。
</t>
  </si>
  <si>
    <t xml:space="preserve">　　＊高位東国人は根源力２５０００以下は着用できない。
　　＊高位東国人は一般行為判定を伴うイベントに出るたびに食料１万ｔを消費する。
</t>
  </si>
  <si>
    <t xml:space="preserve">　　＊南国人は一人につきターン開始時に食料１万ｔが増加する代わりに生物資源１万ｔを消費する。
　　＊南国人は一般行為判定を伴うイベントに出るたびに食料１万ｔを消費する。
</t>
  </si>
  <si>
    <t xml:space="preserve">　　＊高位南国人は根源力２５０００以下は着用できない。
　　＊高位南国人は一般行為判定を伴うイベントに出るたびに食料１万ｔを消費する。
</t>
  </si>
  <si>
    <t xml:space="preserve">　　＊大地の民は大地の上にいる間、筋力と耐久力＋２修正を得る。
　　＊大地の民は一般行為判定を伴うイベントに出るたびに食料２万ｔを消費する。
</t>
  </si>
  <si>
    <t xml:space="preserve">　　＊北国人は一人につきターン開始時に食料１万ｔが増加する代わりに生物資源１万ｔを消費する。
　　＊北国人は一般行為判定を伴うイベントに出るたびに食料１万ｔを消費する。
</t>
  </si>
  <si>
    <t xml:space="preserve">　　＊高位北国人は根源力２５０００以下は着用できない。
　　＊高位北国人は一般行為判定を伴うイベントに出るたびに食料１万ｔを消費する。
</t>
  </si>
  <si>
    <t xml:space="preserve">　　＊スペーススターファイターは航空機、宇宙艦船を操縦でき、またこのコパイロットになれる
　　＊航空機での戦闘時、あらゆる判定は評価＋３される。この時燃料１万ｔを必ず消費する。
</t>
  </si>
  <si>
    <t xml:space="preserve">　　＊スペーススターシップオフィサーは宇宙艦船に関するパイロット行為、コパイロット行為ができ、この時＋３の修正を得る。
　　＊スペーススターシップオフィサーはスペースボートで２万ｔの物資を緊急輸送することが出来る。
</t>
  </si>
  <si>
    <t xml:space="preserve">　　＊宰相の娘は宰相府にある機体のパイロットになることができ、この時＋２の修正を受ける。
　　＊宰相の娘は秘書官の出仕アイドレスとして使うことができる。
　　＊宰相の娘は宰相の許可証を持っており、（見せれば）国賓待遇で活動できる。
　　＊宰相の娘は秘書官を辞めても保持し続けることが出来る。
</t>
  </si>
  <si>
    <t xml:space="preserve">　　＊ハイチューニングマスターは整備行為ができ、この時、整備判定（（器用＋知識）÷２）を評価＋５補正することを選択出来る。補正を選択した場合燃料１万ｔを消費する。
　　＊ハイチューニングマスターは戦闘前に任意の一機のＩ＝Ｄの全能力に評価＋３できる。この効果は一人のハイチューニングマスターにつき一回で複数の機体に与えることは出来ず、またこの時資源３万ｔ、燃料２万ｔを使用する。
　　＊ハイチューニングマスターは任意の塗装（スペシャルマーク）を機体に施すことが出来る。
</t>
  </si>
  <si>
    <t xml:space="preserve">　　＊ヤガミの恋人はヤガミが望めば登場を行える。
　　＊ヤガミの恋人は望めばヤガミを召喚できる。
　　＊ヤガミの恋人はヤガミ妖精と宰相府が認定したプレイヤーのみが着用できる。
　　＊ヤガミの恋人は全ての世界で活動できる。
　　＊ヤガミの恋人はヤガミを守る場合、ダメージを全て代わりに受けられる。
　　＊ヤガミの恋人はヤガミを伴う間、全判定に評価＋２の補正を受ける。
</t>
  </si>
  <si>
    <t xml:space="preserve">　　＊補給士官を含む部隊は、戦闘動員による食糧・燃料消費を７５％に出来る。この効果は７５％ルールを無視して効果を発揮する。この効果は重複しない（補給士官以外の効果による重複はする）
</t>
  </si>
  <si>
    <t xml:space="preserve">　　＊帝國軍元帥は部下に命令行為ができ、この時、部下に関する判定を行う際に評価＋5補正する。
　　＊帝國軍元帥は帝國軍配下部隊との同調判定に必ず成功する。
</t>
  </si>
  <si>
    <t xml:space="preserve">　　＊船乗りはボートで２万ｔの物資を緊急輸送することが出来る。
　　＊船乗りはパイロット行為、コパイロット行為、艦船操縦行為ができる。
　　＊船乗りは、船、艦の上で活動する間、全ての能力は評価＋２される。
</t>
  </si>
  <si>
    <t xml:space="preserve">　　＊猫妖精はコパイロット行為ができる。
　　＊猫妖精はオペレーター行為ができる。
　　＊猫妖精は夜間戦闘行為ができ、この時、攻撃、防御、移動判定は評価＋１され、燃料は必ず－１万ｔされる。
　　＊猫妖精は白兵戦行為ができ、この時、攻撃、防御、移動判定は評価＋１され、燃料は必ず－１万ｔされる。
</t>
  </si>
  <si>
    <t xml:space="preserve">　　＊猫は夜間戦闘行為ができ、この時、攻撃、防御、移動判定は評価＋２され、燃料は必ず－２万ｔされる。
　　＊猫は白兵戦行為ができ、この時、攻撃、防御、移動判定は評価＋２され、燃料は必ず－２万ｔされる。
　　＊猫は指定が基本職業（最初にとることができる職業アイドレス）であればリクエスト制限を受けずにイベントに参加できる。
　　＊猫は侵入行為ができ、侵入行為時、判定は評価＋３される。
</t>
  </si>
  <si>
    <t xml:space="preserve">　　＊猫先生はどんな高いところから落下しても判定に成功する。
　　＊猫先生は夜間戦闘行為ができ、この時、攻撃、防御、移動判定は評価＋２され、燃料は必ず－２万ｔされる。
　　＊猫先生は侵入行為ができ、侵入行為時、判定は評価＋３される。
</t>
  </si>
  <si>
    <t xml:space="preserve">　　＊泥棒猫は夜間戦闘行為ができ、この時、攻撃、防御、移動判定は評価＋１され、燃料は必ず－１万ｔされる。
　　＊泥棒猫は白兵戦行為ができ、この時、攻撃、防御、移動判定は評価＋１され、燃料は必ず－１万ｔされる。
　　＊泥棒猫は変装ができ、指定が基本職業（はじめに取ることができる職業アイドレス）であればリクエスト制限を受けずに参加できる。
　　＊泥棒猫は侵入行為ができ、侵入行為（判定：幸運）時、判定は評価＋３される。
</t>
  </si>
  <si>
    <t xml:space="preserve">　　＊猫の神様は絶技メッセージが使える。（どんな距離にでも声を届かせられる）
　　＊猫の神様は小型化出来る（５ｍ→４０ｃｍ）
　　＊猫の神様は夜戦行為が出来る。この時、夜戦判定は評価＋３され、燃料は必ず－１万ｔされる。
　　＊猫の神様は白兵戦行為が出来、この時、攻撃、防御、移動判定は評価＋１される。
　　＊猫の神様はウォードレス、Ｉ＝Ｄ、乗り物などに乗っていない場合、ＡＲを１５として扱い、その背に２名までを輸送できる。
</t>
  </si>
  <si>
    <t xml:space="preserve">　　＊猫の決戦存在はコパイロット行為が出来る。
　　＊猫の決戦存在はオペレーター行為が出来る。この時、オペレーターの判定は評価＋３され、燃料は必ず－１万ｔされる。
　　＊猫の決戦存在は夜戦行為が出来る。この時、夜戦の判定は評価＋３され、燃料は必ず－１万ｔされる。
　　＊猫の決戦存在は白兵戦行為が出来、この時、攻撃、防御、移動判定は評価＋１される。
</t>
  </si>
  <si>
    <t xml:space="preserve">　　＊猫柔術家はどんな高いところから落下しても判定に成功する。
　　＊猫柔術家は白兵戦行為が出来、この時、攻撃、防御、移動判定は評価＋４され、燃料は必ず－２万ｔされる。
　　＊猫柔術家は相手を殺害せずに倒せる。
</t>
  </si>
  <si>
    <t xml:space="preserve">　　＊略奪系考古学者は罠を解除することができ、この時、解除判定は評価＋４され、燃料は必ず－１万ｔされる。
　　＊略奪系考古学者は侵入行為ができ、侵入行為（判定：幸運）時、判定は評価＋３され、燃料は必ず－２万ｔされる。
　　＊略奪系考古学者は白兵戦行為ができ、この時、攻撃、防御、移動判定は評価＋２され、燃料は必ず－２万ｔされる。
　　＊略奪系考古学者は地下と遺跡では全ての判定で評価＋２される。
</t>
  </si>
  <si>
    <t>SOUCalc4.02</t>
  </si>
  <si>
    <t>＝個人別の編成書式と個人・機体別の評価値を出力するデータベース型戦力計算機</t>
  </si>
  <si>
    <t>＊バグを発見されたらお近くのｔａｃｔｙ＠ビギナーズ王国までお知らせ下されば幸いです。</t>
  </si>
  <si>
    <t>☆★重要！★☆</t>
  </si>
  <si>
    <t>Ｌ：フェザーワルツ　＝　｛
　ｔ：名称　＝　Ａ７３　フェザーワルツ（乗り物）
　ｔ：評価　＝　体格１３，筋力１５，耐久力１３，外見８，敏捷１２，器用５，感覚１０，知識５，幸運５
　ｔ：特殊　＝　｛
　　＊フェザーワルツの乗り物カテゴリ　＝　Ｉ＝Ｄとして扱う。
　　＊フェザーワルツは白兵戦行為ができる。
　　＊フェザーワルツは突撃白兵戦（近距離戦闘）行為ができ、この時、近距離戦闘の攻撃判定は評価＋４される。燃料を３万ｔ消費する。
　　＊フェザーワルツは遠距離戦闘行為ができ、この時、遠距離戦闘の攻撃判定は評価＋４される。燃料を３万ｔ消費する。
　　＊フェザーワルツは要塞戦時の攻撃判定は評価＋２される。（燃料は消費しない）
　　＊フェザーワルツは戦闘時に１機につき燃料４万ｔを使用する。
　　＊フェザーワルツは戦闘時に１機につき資源４万ｔを使用する。
　　＊フェザーワルツはパイロット２人の他、コパイロット２名を必要とする。
　　＊フェザーワルツの人機数　＝　１５人機として扱う。
　　＊フェザーワルツのアタックランク　＝　ＡＲは１０として扱う。
　　＊フェザーワルツは宇宙で戦うことができる。
　｝
　ｔ：→次のアイドレス　＝　なし
｝</t>
  </si>
  <si>
    <t>　　＊フェザーワルツの乗り物カテゴリ　＝　Ｉ＝Ｄとして扱う。
　　＊フェザーワルツは白兵戦行為ができる。
　　＊フェザーワルツは突撃白兵戦（近距離戦闘）行為ができ、この時、近距離戦闘の攻撃判定は評価＋４される。燃料を３万ｔ消費する。
　　＊フェザーワルツは遠距離戦闘行為ができ、この時、遠距離戦闘の攻撃判定は評価＋４される。燃料を３万ｔ消費する。
　　＊フェザーワルツは要塞戦時の攻撃判定は評価＋２される。（燃料は消費しない）
　　＊フェザーワルツは戦闘時に１機につき燃料４万ｔを使用する。
　　＊フェザーワルツは戦闘時に１機につき資源４万ｔを使用する。
　　＊フェザーワルツはパイロット２人の他、コパイロット２名を必要とする。
　　＊フェザーワルツの人機数　＝　１５人機として扱う。
　　＊フェザーワルツのアタックランク　＝　ＡＲは１０として扱う。
　　＊フェザーワルツは宇宙で戦うことができる。</t>
  </si>
  <si>
    <t>Ｌ：フェイクトモエリバー　＝　｛
　ｔ：名称　＝　フェイクトモエリバー　Ａ７１－Ｅ（Ｗ４）ワ・シ（乗り物）
　ｔ：評価　＝　体格１０，筋力１４，耐久力９，外見８，敏捷１４，器用５，感覚５，知識５，幸運４，対空戦闘１３
　ｔ：特殊　＝　｛
　　＊フェイクトモエリバーの乗り物カテゴリ　＝　Ｉ＝Ｄ，航空機として扱う。
　　＊フェイクトモエリバーはＩ＝Ｄ、航空機として扱う。
　　＊フェイクトモエリバーは白兵戦行為ができ、この時、白兵戦の攻撃判定は評価＋２される。燃料を１万ｔ消費する。
　　＊フェイクトモエリバーは中距離戦闘行為ができる。
　　＊フェイクトモエリバーは遠距離戦闘行為ができ、この時、遠距離戦闘の攻撃判定は評価＋２される。燃料を１万ｔ消費する。
　　＊フェイクトモエリバーは戦闘時に１機につき燃料３万ｔを使用する。
　　＊フェイクトモエリバーは戦闘時に１機につき資源２万ｔを使用する。
　　＊フェイクトモエリバーはパイロットの他、コパイロット２名を必要とする。
　　＊フェイクトモエリバーの人機数　＝　５人機として扱う。
　　＊フェイクトモエリバーのアタックランク　＝　ＡＲは１８として扱う。
　｝
　ｔ：→次のアイドレス　＝　なし
｝</t>
  </si>
  <si>
    <t>Ｌ：聖騎士　＝　｛
　ｔ：名称　＝　聖騎士（職業）
　ｔ：要点　＝　白い服，鎧，白いエプロン，剣，盾，馬
　ｔ：周辺環境　＝　泉
　ｔ：評価　＝　体格４，筋力５，耐久力４，外見０，敏捷０，器用０，感覚０，知識０，幸運３
　ｔ：特殊　＝　｛
　　＊聖騎士の職業カテゴリ　＝　派生職業アイドレスとして扱う。
　　＊聖騎士は白兵戦行為が出来、この時、攻撃、防御、移動判定は評価＋１される。
　　＊聖騎士は近距離戦闘行為が出来、この時、攻撃、防御、移動判定は評価＋１される。
　　＊聖騎士は長距離以上の移動判定で必ず成功する。
　｝
　ｔ：→次のアイドレス　＝　山梨良狼（ＡＣＥ），高知総犬（ＡＣＥ），聖杯探索（イベント），聖騎士の武具（アイテム）
｝</t>
  </si>
  <si>
    <t xml:space="preserve">　　＊聖騎士は白兵戦行為が出来、この時、攻撃、防御、移動判定は評価＋１される。
　　＊聖騎士は近距離戦闘行為が出来、この時、攻撃、防御、移動判定は評価＋１される。
　　＊聖騎士は長距離以上の移動判定で必ず成功する。
</t>
  </si>
  <si>
    <t>Ｌ：黒騎士　＝　｛
　ｔ：名称　＝　黒騎士（職業）
　ｔ：要点　＝　黒づくめ，剣，鍛え上げた肉体
　ｔ：周辺環境　＝　城
　ｔ：評価　＝　体格４，筋力５，耐久力４，外見０，敏捷０，器用０，感覚０，知識０，幸運３
　ｔ：特殊　＝　｛
　　＊黒騎士の職業カテゴリ　＝　派生職業アイドレスとして扱う。
　　＊黒騎士は白兵戦行為が出来、この時、攻撃、防御、移動判定は評価＋１される。
　　＊黒騎士は近距離戦闘行為が出来、この時、攻撃、防御、移動判定は評価＋１される。
　　＊黒騎士は長距離以上の移動判定で必ず成功する。
　｝
　ｔ：→次のアイドレス　＝　バルク（ＡＣＥ），バロ（ＡＣＥ），コロッケ親父（ＡＣＥ），黒騎士の武具（アイテム）
｝</t>
  </si>
  <si>
    <t xml:space="preserve">　　＊黒騎士は白兵戦行為が出来、この時、攻撃、防御、移動判定は評価＋１される。
　　＊黒騎士は近距離戦闘行為が出来、この時、攻撃、防御、移動判定は評価＋１される。
　　＊黒騎士は長距離以上の移動判定で必ず成功する。
</t>
  </si>
  <si>
    <t>Ｌ：暗殺者　＝　｛
　ｔ：名称　＝　暗殺者（職業）
　ｔ：要点　＝　黒ずくめ，暗器
　ｔ：周辺環境　＝　城
　ｔ：評価　＝　体格１，筋力２，耐久力２，外見１，敏捷４，器用２，感覚２，知識１，幸運０
　ｔ：特殊　＝　｛
　　＊暗殺者の職業カテゴリ　＝　派生職業アイドレスとして扱う。
　　＊暗殺者は隠蔽に必ず成功でき、隠蔽を破ろうとする場合の判定難易に評価＋４を与える。
　　＊暗殺者はＩ＝Ｄに乗っていないとき、独自で中距離戦闘行為ができ、この時、中距離戦闘の攻撃判定は評価＋３出来る。補正を選択した時は燃料１万ｔを必ず消費する。
　　＊暗殺者は侵入判定時に評価＋２される。
　｝
　ｔ：→次のアイドレス　＝　祕密結社薔薇十字（職業），茨城雷蔵（ＡＣＥ）
｝</t>
  </si>
  <si>
    <t xml:space="preserve">　　＊暗殺者は隠蔽に必ず成功でき、隠蔽を破ろうとする場合の判定難易に評価＋４を与える。
　　＊暗殺者はＩ＝Ｄに乗っていないとき、独自で中距離戦闘行為ができ、この時、中距離戦闘の攻撃判定は評価＋３出来る。補正を選択した時は燃料１万ｔを必ず消費する。
　　＊暗殺者は侵入判定時に評価＋２される。
</t>
  </si>
  <si>
    <t xml:space="preserve">　　＊魔術的舞踏子の職業カテゴリ　＝　派生職業アイドレスとして扱う。
　　＊魔術的舞踏子は詠唱戦行為ができ、この時、あらゆる判定は評価＋１される。
　　＊魔術的舞踏子はパイロット行為ができ、この時、あらゆる判定は評価＋３される。この時燃料２万ｔを必ず消費する。
　　＊魔術的舞踏子舞踏子は人騎兵のパイロットになることが出来る。
　　＊魔術的舞踏子は、ヤガミ、ドランジ、アキを守る場合戦闘力は評価＋２される。
</t>
  </si>
  <si>
    <t xml:space="preserve">　　＊夢使いの職業カテゴリ　＝　派生職業アイドレスとして扱う。
　　＊夢使いは他人の夢に侵入できる。睡眠中２０％の確率で生き物は夢を見るとする。
　　＊夢使いは夢の中で攻撃行為（敏捷＋外見）／２を行うことが出来、成功すれば相手を殺害できる。自分は損害を受けないが、他の夢使いからの攻撃は受ける。
</t>
  </si>
  <si>
    <t xml:space="preserve">　　ひ・み・つ
</t>
  </si>
  <si>
    <t xml:space="preserve">　　＊東方有翼騎士団長は風野緋璃しか装備できない。
　　＊東方有翼騎士団長は職業４としてみなす。
　　＊東方有翼騎士団長は秘書官としてみなし、それらが持つ全ての特殊が使える。
　　＊東方有翼騎士団長は東方有翼騎士団を動員する権限を持つ。
</t>
  </si>
  <si>
    <t>　　＊エンジェリックフェザーワルツの乗り物カテゴリ　＝　Ｉ＝Ｄとして扱う。
　　＊エンジェリックフェザーワルツは白兵戦行為ができる。
　　＊エンジェリックフェザーワルツは突撃白兵戦（近距離戦）行為ができ、この時、近距離戦の攻撃判定は評価＋４される。燃料を３万ｔ消費する。
　　＊エンジェリックフェザーワルツは遠距離戦闘行為ができ、この時、遠距離戦闘の攻撃判定は評価＋４される。燃料を３万ｔ消費する。
　　＊エンジェリックフェザーワルツは要塞戦時の攻撃判定は評価＋２される。（燃料は消費しない）
　　＊エンジェリックフェザーワルツは戦闘時に１機につき燃料４万ｔを使用する。
　　＊エンジェリックフェザーワルツは戦闘時に１機につき資源４万ｔを使用する。
　　＊エンジェリックフェザーワルツはパイロット２人の他、コパイロット２名を必要とする。
　　＊エンジェリックフェザーワルツの人機数　＝　１５人機として扱う。
　　＊エンジェリックフェザーワルツのアタックランク　＝　ＡＲは２０として扱う。ただし、地上、空中では１５として扱う。
　　＊エンジェリックフェザーワルツは宇宙で戦うことができる。</t>
  </si>
  <si>
    <t>Ｌ：Ａｎｔａｒｅｓ　＝　｛
　ｔ：名称　＝　Ａｎｔａｒｅｓ（乗り物）
　ｔ：要点　＝　２０ｍの人騎兵，関節が浮いている（磁石玉），剣，盾，頭飾り，本体内蔵重砲
　ｔ：周辺環境　＝　騎士集結
　ｔ：評価　＝　体格１３，筋力１３，耐久力１３，外見１３，敏捷１３，器用１１，感覚９，知識６，幸運３
　ｔ：特殊　＝　｛
　　＊Ａｎｔａｒｅｓの乗り物カテゴリ　＝　Ｉ＝Ｄ，人騎兵として扱う。
　　＊Ａｎｔａｒｅｓは白兵戦闘、近距離戦闘、中距離戦闘行為ができ、この時、これら攻撃判定は評価＋３される。この時燃料３万ｔを消費する。
　　＊Ａｎｔａｒｅｓは装甲判定に評価＋３出来る。この補正を選んだ場合、燃料１万ｔを必ず消費する。
　　＊Ａｎｔａｒｅｓは戦闘時に１機につき燃料３万ｔを使用する。
　　＊Ａｎｔａｒｅｓは戦闘時に１機につき資源５万ｔを使用する。
　　＊Ａｎｔａｒｅｓは根源力５万以上のパイロット１名、コパイロット２名を必要とする。
　　＊Ａｎｔａｒｅｓの人機数　＝　１５人機として扱う。
　　＊Ａｎｔａｒｅｓのアタックランク　＝　ＡＲは１５として扱う。
　　＊Ａｎｔａｒｅｓはどの世界でも活動できる。
　｝
　ｔ：→次のアイドレス　＝　なし
｝</t>
  </si>
  <si>
    <t>　　＊Ａｎｔａｒｅｓの乗り物カテゴリ　＝　Ｉ＝Ｄ，人騎兵として扱う。
　　＊Ａｎｔａｒｅｓは白兵戦闘、近距離戦闘、中距離戦闘行為ができ、この時、これら攻撃判定は評価＋３される。この時燃料３万ｔを消費する。
　　＊Ａｎｔａｒｅｓは装甲判定に評価＋３出来る。この補正を選んだ場合、燃料１万ｔを必ず消費する。
　　＊Ａｎｔａｒｅｓは戦闘時に１機につき燃料３万ｔを使用する。
　　＊Ａｎｔａｒｅｓは戦闘時に１機につき資源５万ｔを使用する。
　　＊Ａｎｔａｒｅｓは根源力５万以上のパイロット１名、コパイロット２名を必要とする。
　　＊Ａｎｔａｒｅｓの人機数　＝　１５人機として扱う。
　　＊Ａｎｔａｒｅｓのアタックランク　＝　ＡＲは１５として扱う。
　　＊Ａｎｔａｒｅｓはどの世界でも活動できる。</t>
  </si>
  <si>
    <t>Ｌ：無銘　＝　｛
　ｔ：名称　＝　無銘（乗り物）
　ｔ：評価　＝　体格１２，筋力１２，耐久力１４，外見０，敏捷９，器用５，感覚７，知識５，幸運６，対空戦闘１６
　ｔ：特殊　＝　｛
　　＊無銘の乗り物カテゴリ　＝　Ｉ＝Ｄとして扱う。
　　＊無銘は中距離戦闘行為ができ、この時、中距離戦闘の攻撃判定は評価＋１される。燃料を１万ｔ消費する。
　　＊無銘は遠距離戦闘行為ができ、この時、遠距離戦闘の攻撃判定は評価＋１される。燃料を１万ｔ消費する。
　　＊戦闘時に１機につき燃料２万ｔを使用する。
　　＊戦闘時に１機につき資源２万ｔを使用する。
　　＊パイロットの他、コパイロット２名を必要とする。
　　＊無銘の人機数　＝　５人機として扱う。
　　＊無銘のアタックランク　＝　ＡＲは１３として扱う。
　　＊無銘は以下のオプションを装備できる。全てのオプションは１回きりの使い捨てで、燃料を１個につき３万ｔ消費する。
　　　・対空機関砲　対空評価、中距離戦闘評価は＋２。ＡＲ－１
　　　・対空砲　敵が射程に入ると自動で一回の対空戦が出来、その間、対空評価１８になる。ＡＲ－１　この装備は重複装備できない。
　　　・遠距離砲　敵が射程に入ると自動で一回の超遠距離戦が出来、その間、超遠距離戦評価１２になる。ＡＲ－１　この装備は重複装備できない。
　　　・増加装甲タイル　装甲評価＋５　ＡＲ－５
　｝
　ｔ：→次のアイドレス　＝　戦車・対空戦車の開発（イベント），列車砲の開発（イベント），汎用Ｉ＝Ｄの開発（イベント）
｝</t>
  </si>
  <si>
    <t>　　＊無銘の乗り物カテゴリ　＝　Ｉ＝Ｄとして扱う。
　　＊無銘は中距離戦闘行為ができ、この時、中距離戦闘の攻撃判定は評価＋１される。燃料を１万ｔ消費する。
　　＊無銘は遠距離戦闘行為ができ、この時、遠距離戦闘の攻撃判定は評価＋１される。燃料を１万ｔ消費する。
　　＊戦闘時に１機につき燃料２万ｔを使用する。
　　＊戦闘時に１機につき資源２万ｔを使用する。
　　＊パイロットの他、コパイロット２名を必要とする。
　　＊無銘の人機数　＝　５人機として扱う。
　　＊無銘のアタックランク　＝　ＡＲは１３として扱う。
　　＊無銘は以下のオプションを装備できる。全てのオプションは１回きりの使い捨てで、燃料を１個につき３万ｔ消費する。
　　　・対空機関砲　対空評価、中距離戦闘評価は＋２。ＡＲ－１
　　　・対空砲　敵が射程に入ると自動で一回の対空戦が出来、その間、対空評価１８になる。ＡＲ－１　この装備は重複装備できない。
　　　・遠距離砲　敵が射程に入ると自動で一回の超遠距離戦が出来、その間、超遠距離戦評価１２になる。ＡＲ－１　この装備は重複装備できない。
　　　・増加装甲タイル　装甲評価＋５　ＡＲ－５</t>
  </si>
  <si>
    <t>Ｌ：アビシニアン　＝　｛
　ｔ：名称　＝　NKiD-05アビシニアン（乗り物）
　ｔ：評価　＝　体格１５，筋力１３，耐久力１３，外見８，敏捷１０，器用５，感覚１０，知識５，幸運５
　ｔ：特殊　＝　｛
　　＊アビシニアンの乗り物カテゴリ　＝　大型Ｉ＝Ｄ，宇宙機として扱う。
　　＊アビシニアンは中距離戦闘行為ができる。この時、中距離戦闘の攻撃判定は評価＋４される。燃料を３万ｔ消費する。
　　＊アビシニアンは遠距離戦闘行為ができ、この時、遠距離戦闘の攻撃判定は評価＋６される。燃料を３万ｔ消費する。
　　＊アビシニアンは宇宙戦時の攻撃、防御判定は評価＋２される。（燃料は消費しない）
　　＊アビシニアンは戦闘時に１機につき燃料８万ｔを使用する。
　　＊アビシニアンは戦闘時に１機につき資源５万ｔを使用する。
　　＊アビシニアンはパイロット３人の他、コパイロット４名を必要とする。
　　＊アビシニアンの人機数　＝　３０人機として扱う。
　　＊アビシニアンのアタックランク　＝　ＡＲは２０として扱う。
　　＊アビシニアンは宇宙で戦うことができる。
　｝
　ｔ：→次のアイドレス　＝　宇宙戦闘機の開発（イベント），”人形”の開発（イベント），超大型Ｉ＝Ｄの開発（イベント）
｝</t>
  </si>
  <si>
    <t>　　＊アビシニアンの乗り物カテゴリ　＝　大型Ｉ＝Ｄ，宇宙機として扱う。
　　＊アビシニアンは中距離戦闘行為ができる。この時、中距離戦闘の攻撃判定は評価＋４される。燃料を３万ｔ消費する。
　　＊アビシニアンは遠距離戦闘行為ができ、この時、遠距離戦闘の攻撃判定は評価＋６される。燃料を３万ｔ消費する。
　　＊アビシニアンは宇宙戦時の攻撃、防御判定は評価＋２される。（燃料は消費しない）
　　＊アビシニアンは戦闘時に１機につき燃料８万ｔを使用する。
　　＊アビシニアンは戦闘時に１機につき資源５万ｔを使用する。
　　＊アビシニアンはパイロット３人の他、コパイロット４名を必要とする。
　　＊アビシニアンの人機数　＝　３０人機として扱う。
　　＊アビシニアンのアタックランク　＝　ＡＲは２０として扱う。
　　＊アビシニアンは宇宙で戦うことができる。</t>
  </si>
  <si>
    <t>Ｌ：ベルヴェデーレ　＝　｛
　ｔ：名称　＝　ベルヴェデーレ（乗り物）
　ｔ：評価　＝　体格１５，筋力１３，耐久力１３，外見８，敏捷１０，器用５，感覚９，知識６，幸運５
　ｔ：特殊　＝　｛
　　＊ベルヴェデーレの乗り物カテゴリ　＝　大型Ｉ＝Ｄ，王専用機として扱う。
　　＊ベルヴェデーレは王機であり、藩王が乗る場合、全性能が評価＋２される。
　　＊ベルヴェデーレは中距離戦闘行為ができる。この時、中距離戦闘の攻撃判定は評価＋４される。燃料を３万ｔ消費する。
　　＊ベルヴェデーレは遠距離戦闘行為ができ、この時、遠距離戦闘の攻撃判定は評価＋６される。燃料を３万ｔ消費する。
　　＊ベルヴェデーレは戦闘時に１機につき燃料５万ｔを使用する。
　　＊ベルヴェデーレは戦闘時に１機につき資源６万ｔを使用する。
　　＊ベルヴェデーレはパイロット１人の他、コパイロット３名を必要とする。
　　＊ベルヴェデーレの人機数　＝　２５人機として扱う。
　　＊ベルヴェデーレのアタックランク　＝　ＡＲは１０として扱う。
　｝
　ｔ：→次のアイドレス　＝　要塞攻略用Ｉ＝Ｄの開発（イベント）・王専用Ｉ＝Ｄの開発（イベント）
｝</t>
  </si>
  <si>
    <t xml:space="preserve">Ｌ：ガンスリンガーメード　＝　｛
　ｔ：名称　＝　ガンスリンガーメード（職業）
　ｔ：要点　＝　軍用メード服，突撃銃，機関銃，拳銃
　ｔ：周辺環境　＝　戦場
　ｔ：評価　＝　体格０，筋力０，耐久力０，外見１，敏捷１，器用－１，感覚３，知識３，幸運１
　ｔ：特殊　＝　｛
　　＊ガンスリンガーメードの職業カテゴリ　＝　派生職業アイドレスとして扱う。
　　＊ガンスリンガーメードは援軍行為ができ、王女の許可があればどこの藩民としても活動できる。
　　＊ガンスリンガーメードはＩ＝Ｄに乗っていないとき、独自で近距離戦闘行為ができ、この時、選択によって近距離戦闘の攻撃判定は評価＋１できる。補正を選択した時は燃料１万ｔを必ず消費する。
　　＊ガンスリンガーメードはＩ＝Ｄに乗っていないとき、独自で中距離戦闘行為ができ、この時、選択によって中距離戦闘の攻撃判定は評価＋２できる。補正を選択した時は燃料１万ｔを必ず消費する。
　　＊ガンスリンガーメードはＩ＝Ｄに乗っていないとき、独自で遠距離戦闘行為ができ、この時、選択によって遠距離戦闘の攻撃判定は評価＋１できる。補正を選択した時は燃料１万ｔを必ず消費する。
　｝
　ｔ：→次のアイドレス　＝　特殊工作員（職業），宰相の養女（職業），銃を置いてお見合い（イベント），叶わない恋（イベント），松井いつか（ＡＣＥ）
｝
</t>
  </si>
  <si>
    <t xml:space="preserve">　　＊ガンスリンガーメードは援軍行為ができ、王女の許可があればどこの藩民としても活動できる。
　　＊ガンスリンガーメードはＩ＝Ｄに乗っていないとき、独自で近距離戦闘行為ができ、この時、選択によって近距離戦闘の攻撃判定は評価＋１できる。補正を選択した時は燃料１万ｔを必ず消費する。
　　＊ガンスリンガーメードはＩ＝Ｄに乗っていないとき、独自で中距離戦闘行為ができ、この時、選択によって中距離戦闘の攻撃判定は評価＋２できる。補正を選択した時は燃料１万ｔを必ず消費する。
　　＊ガンスリンガーメードはＩ＝Ｄに乗っていないとき、独自で遠距離戦闘行為ができ、この時、選択によって遠距離戦闘の攻撃判定は評価＋１できる。補正を選択した時は燃料１万ｔを必ず消費する。
</t>
  </si>
  <si>
    <t>国民番号：国民名：着用アイドレス：個人修正；</t>
  </si>
  <si>
    <t>P/CP</t>
  </si>
  <si>
    <t>全判定</t>
  </si>
  <si>
    <t>全判定修正</t>
  </si>
  <si>
    <t>：</t>
  </si>
  <si>
    <t>テストパイロット</t>
  </si>
  <si>
    <t>Ｌ：ゲーマー＝｛
　ｔ：名称＝ゲーマー（職業４）
　ｔ：要点＝手から火，跳躍中，帽子
　ｔ：周辺環境＝ゲームセンター
　ｔ：評価＝体格１，筋力１，耐久力１，外見０，敏捷２，器用５，感覚２，知識４，幸運０
　ｔ：特殊＝｛
　　＊ゲーマーの職業４カテゴリ　＝　藩国所有職業４アイドレスとして扱う。
　　＊ゲーマーはＡＲ７以下のとき全評価を評価＋２される。
　　＊ゲーマーはそのゲーム内の同じ行為を行う場合、その行為は評価＋２される。
　｝
　ｔ：→次のアイドレス　＝　ハイゲーマー（職業），風野（ＡＣＥ），高位精霊使い（職業），精霊戦士（職業）
｝</t>
  </si>
  <si>
    <t>ゲーマー</t>
  </si>
  <si>
    <t>ブランク</t>
  </si>
  <si>
    <t>Ｌ：高位はてない国人　＝　｛
　ｔ：名称　＝　高位はてない国人（人）
　ｔ：要点　＝　火の色の髪，りりしい，英雄的肉体，頭環
　ｔ：周辺環境　＝　地下迷宮
　ｔ：評価　＝　体格０，筋力３，耐久力１，外見０，敏捷０，器用－１，感覚１，知識０，幸運３
　ｔ：特殊　＝　｛
　　＊高位はてない国人の人カテゴリ　＝　高位人アイドレスとして扱う。
　　＊高位はてない国人は根源力２５０００以下は着用できない。
　　＊高位はてない国人は一般行為判定を伴うイベントに出るたびに食料１万ｔを消費する。
　｝
　ｔ：→次のアイドレス　＝　戦士（職業），僧侶（職業），盗賊（職業），君主（職業４）
｝</t>
  </si>
  <si>
    <t>Ｌ：森国人　＝　｛
　ｔ：名称　＝　森国人（人）
　ｔ：要点　＝　長い耳，長い髪（男女とも），やせぎす，皮の服装
　ｔ：周辺環境　＝　森の中の塔，大水車，一見して森に見える村，河の鉄，高度な瞑想通信
　ｔ：評価　＝　体格－１，筋力０，耐久力－１，外見１，敏捷１，器用０，感覚１，知識１，幸運０
　ｔ：特殊　＝　｛
　　＊森国人の人カテゴリ　＝　基本人アイドレスとして扱う。
　　＊森国人は一人につきターン開始時に生物資源１万ｔが増加する代わりに食料１万ｔを消費する。
　　＊森国人は一般行為判定を伴うイベントに出るたびに食料１万ｔを消費する。
　｝
　ｔ：→次のアイドレス　＝　猫妖精（職業），理力使い（職業），忍者（職業），整備士（職業），医師（職業），観光地（施設），国歌（絶技），寮（施設），食糧生産地（施設），高位森国人（人），魔法使い（職業）
｝</t>
  </si>
  <si>
    <t>Ｌ：サイボーグ＝｛
　ｔ：名称＝サイボーグ（職業）
　ｔ：要点＝一部機械
　ｔ：周辺環境＝機械化工房
　ｔ：評価＝体格１，筋力１，耐久力１，外見－１，敏捷－１，器用－１，感覚１，知識０，幸運－１
　ｔ：特殊＝｛
　　＊サイボーグの職業カテゴリ　＝　基本職業アイドレスとして扱う。
　　＊サイボーグは宇宙戦行為ができる。
　　＊サイボーグはナショナルネット接続行為ができる。
　　＊サイボーグは筋力、耐久力の評価を評価＋２補正することが選択でき、この時燃料３万ｔを消費する。
　｝
　→次のアイドレス：・ウォードレスダンサー（職業）・ハッカー（職業）・宇宙軍（職業）
｝</t>
  </si>
  <si>
    <t>Ｌ：ハッカー＝｛
　ｔ：名称＝ハッカー（職業）
　ｔ：要点＝一部機械
　ｔ：周辺環境＝パソコン、ネットワーク環境
　ｔ：評価＝体格０，筋力０，耐久力１，外見－１，敏捷－１，器用３，感覚１，知識３，幸運－１
　ｔ：特殊＝｛
　　＊ハッカーの職業カテゴリ　＝　派生職業アイドレスとして扱う。
　　＊ハッカーはナショナルネット接続行為ができ、情報戦をかけることができる。
　　＊ハッカーはオペレーター行為ができる。
　　＊ハッカーは知識、器用の評価を評価＋２補正することが選択でき、この時燃料３万ｔを消費する。
　｝
　→次のアイドレス：・電子妖精の開発（イベント）・ギーク（職業）・スターファイター（職業）・八重咲桜子（ＡＣＥ）・七海（ＡＣＥ）・ポイポイダースピリチアルダンス（ＡＣＥ）・ＭＡＫＩ（ＡＣＥ）
｝</t>
  </si>
  <si>
    <t>Ｌ：剣士　＝　｛
　ｔ：名称　＝　剣士（職業）
　ｔ：要点　＝　剣，鎧
　ｔ：周辺環境　＝　訓練場
　ｔ：評価　＝　体格１，筋力１，耐久力１，外見－１，敏捷０，器用－１，感覚０，知識－１，幸運０
　ｔ：特殊　＝　｛
　　＊剣士の職業カテゴリ　＝　基本職業アイドレスとして扱う。
　　＊剣士は白兵戦行為ができ、この時、白兵戦の攻撃判定は評価＋２され、燃料は必ず－１万ｔされる。
　　＊剣士は近距離戦闘行為ができ、この時、近距離戦闘の攻撃判定は評価＋１され、燃料は必ず－１万ｔされる。
　　＊剣士は防御判定では評価＋２され、燃料は必ず－１万ｔされる。
　｝
　ｔ：→次のアイドレス　＝　大剣士（職業），騎士（職業），拳法家（職業）
｝</t>
  </si>
  <si>
    <t xml:space="preserve">　　＊剣士は白兵戦行為ができ、この時、白兵戦の攻撃判定は評価＋２され、燃料は必ず－１万ｔされる。
　　＊剣士は近距離戦闘行為ができ、この時、近距離戦闘の攻撃判定は評価＋１され、燃料は必ず－１万ｔされる。
　　＊剣士は防御判定では評価＋２され、燃料は必ず－１万ｔされる。
</t>
  </si>
  <si>
    <t>Ｌ：大剣士　＝　｛
　ｔ：名称　＝　大剣士（職業）
　ｔ：要点　＝　剣
　ｔ：周辺環境　＝　訓練場
　ｔ：評価　＝　体格１，筋力３，耐久力３，外見１，敏捷０，器用－１，感覚０，知識－１，幸運０
　ｔ：特殊　＝　｛
　　＊大剣士の職業カテゴリ　＝　派生職業アイドレスとして扱う。
　　＊大剣士は白兵戦行為ができ、この時、白兵戦の攻撃判定は評価＋２され、燃料は必ず－１万ｔされる。
　　＊大剣士は防御判定では評価＋２され、燃料は必ず－１万ｔされる。
　　＊大剣士は根源力による死の効果を受けない。
　｝
　ｔ：→次のアイドレス　＝　剣（職業），王（職業），ドラゴンスレイヤー（職業），本郷義昭（ＡＣＥ），ターニ・キルドラゴン（ＡＣＥ），剣聖佐久間（ＡＣＥ），飛子室アズサ（ＡＣＥ）
｝</t>
  </si>
  <si>
    <t xml:space="preserve">　　＊大剣士は白兵戦行為ができ、この時、白兵戦の攻撃判定は評価＋２され、燃料は必ず－１万ｔされる。
　　＊大剣士は防御判定では評価＋２され、燃料は必ず－１万ｔされる。
　　＊大剣士は根源力による死の効果を受けない。
</t>
  </si>
  <si>
    <t>Ｌ：騎士　＝　｛
　ｔ：名称　＝　騎士（職業）
　ｔ：要点　＝　剣，鎧，盾，馬
　ｔ：周辺環境　＝　訓練場
　ｔ：評価　＝　体格１，筋力２，耐久力２，外見－１，敏捷０，器用－１，感覚０，知識－１，幸運０
　ｔ：特殊　＝　｛
　　＊騎士の職業カテゴリ　＝　派生職業アイドレスとして扱う。
　　＊騎士は白兵戦行為ができ、この時、攻撃判定は評価＋２され、燃料は必ず－１万ｔされる。
　　＊騎士は近距離戦闘行為ができ、この時、攻撃判定は評価＋２され、燃料は必ず－１万ｔされる。
　　＊騎士は防御時、判定を評価＋３補正できる。補正を選択した時、燃料を１万ｔ消費する。
　　＊騎士は長距離移動判定時、必ず成功する。
　｝
　ｔ：→次のアイドレス　＝　聖騎士（職業），黒騎士（職業），エイジャ兄弟（ＡＣＥ）
｝</t>
  </si>
  <si>
    <t xml:space="preserve">　　＊騎士は白兵戦行為ができ、この時、攻撃判定は評価＋２され、燃料は必ず－１万ｔされる。
　　＊騎士は近距離戦闘行為ができ、この時、攻撃判定は評価＋２され、燃料は必ず－１万ｔされる。
　　＊騎士は防御時、判定を評価＋３補正できる。補正を選択した時、燃料を１万ｔ消費する。
　　＊騎士は長距離移動判定時、必ず成功する。
</t>
  </si>
  <si>
    <t>Ｌ：拳法家　＝　｛
　ｔ：名称　＝　拳法家（職業）
　ｔ：要点　＝　虎の爪，拳法服
　ｔ：周辺環境　＝　訓練場
　ｔ：評価　＝　体格１，筋力２，耐久力０，外見１，敏捷３，器用－１，感覚１，知識－１，幸運０
　ｔ：特殊　＝　｛
　　＊拳法家の職業カテゴリ　＝　派生職業アイドレスとして扱う。
　　＊拳法家は白兵戦行為ができ、この時、白兵戦の攻撃判定は評価＋３され、燃料は必ず－２万ｔされる。
　　＊拳法家は根源力による死の効果を受けない。
　　＊拳法家は防御判定に敏捷を使うことができる。
　　＊拳法家のアタックランク　＝　ＡＲは１２として扱う。
　｝
　ｔ：→次のアイドレス　＝　金美姫（ＡＣＥ），金大正（ＡＣＥ），暗殺者（職業），龍の使い（職業），武闘僧（職業），茨城雷蔵（ＡＣＥ）
｝</t>
  </si>
  <si>
    <t xml:space="preserve">　　＊拳法家は白兵戦行為ができ、この時、白兵戦の攻撃判定は評価＋３され、燃料は必ず－２万ｔされる。
　　＊拳法家は根源力による死の効果を受けない。
　　＊拳法家は防御判定に敏捷を使うことができる。
　　＊拳法家のアタックランク　＝　ＡＲは１２として扱う。
</t>
  </si>
  <si>
    <t>Ｌ：軌道降下兵＝｛
　ｔ：名称＝軌道降下兵（職業）
　ｔ：要点＝パワードスーツ，逆噴射の光，武装コンテナ
　ｔ：周辺環境＝地球上空
　ｔ：評価＝体格３，筋力３，耐久力１，外見０，敏捷－１，器用０，感覚１，知識０，幸運３
　ｔ：特殊＝｛
　　＊軌道降下兵の職業カテゴリ　＝　派生職業アイドレスとして扱う。
　　＊軌道降下兵は歩兵として扱う。
　　＊軌道降下兵はどんな高いところから落下しても判定に成功する。
　　＊軌道降下兵は宇宙戦行為が出来、宇宙戦時に使用する判定で評価＋２補正する選択が出来る。
　　＊軌道降下兵は筋力、耐久力両方を同時補正する特殊に対して燃料消費を５０％に出来る。
　　＊軌道降下兵は近距離戦闘、中距離戦闘、遠距離戦闘行為をすることが出来、この時評価＋１される。
　｝
　→次のアイドレス：・ジョニー＝サザーランド（Ｈｉ－ＡＣＥ）・宇宙の戦士（職業）・ルブランの設計（イベント）・バケツの開発（イベント）
｝</t>
  </si>
  <si>
    <t>Ｌ：ドラッガー＝｛
　ｔ：名称＝ドラッガー（職業）
　ｔ：要点＝病的，薬を静脈に入れるための管
　ｔ：周辺環境＝廃墟
　ｔ：評価＝体格０，筋力０，耐久力－１，外見－１，敏捷０，器用１，感覚２，知識０，幸運－１
　ｔ：特殊＝｛
　　＊ドラッガーの職業カテゴリ　＝　基本職業アイドレスとして扱う。
　　＊ドラッガーはドラックによる強化行為により、任意の評価を評価＋１補正することができ、この時燃料２万ｔを必ず消費する。
　　＊ドラッガーは予知夢行為（判定：幸運）ができ、この時燃料１万ｔを消費する。
　｝
　→次のアイドレス：・入院患者（職業）・ウォードレスダンサー（職業）・ドラッグマジシャン（職業）
｝</t>
  </si>
  <si>
    <t>犬妖精</t>
  </si>
  <si>
    <t>Ｌ：船乗り　＝　｛
　ｔ：名称　＝　船乗り（職業）
　ｔ：要点　＝　髪を隠す帽子か布，艦剣，膝までのズボン
　ｔ：周辺環境　＝　帆船
　ｔ：評価　＝　体格１，筋力２，耐久力０，外見２，敏捷２，器用３，感覚３，知識１，幸運０
　ｔ：特殊　＝　｛
　　＊船乗りの職業カテゴリ　＝　派生職業アイドレスとして扱う。
　　＊船乗りはボートで２万ｔの物資を緊急輸送することが出来る。
　　＊船乗りはパイロット行為、コパイロット行為、艦船操縦行為ができる。
　　＊船乗りは、船、艦の上で活動する間、全ての能力は評価＋２される。
　｝
　ｔ：→次のアイドレス　＝　赤鮭（ＡＣＥ），青カモメ（ＡＣＥ），海の魔女（職業），海賊（職業），冒険家（職業）
｝</t>
  </si>
  <si>
    <t>Ｌ：入院患者＝｛
　ｔ：名称＝入院患者（職業）
　ｔ：要点＝遠い目，やつれた姿
　ｔ：周辺環境＝病院
　ｔ：評価＝体格０，筋力０，耐久力－１，外見０，敏捷０，器用１，感覚２，知識０，幸運１
　ｔ：特殊＝｛
　　＊入院患者の職業カテゴリ　＝　派生職業アイドレスとして扱う。
　　＊入院患者は遠隔知ができ、同藩国民の動向を知覚することができる。
　　＊入院患者は援軍行為ができ、許可なくどこの藩民としても活動できる。
　｝
　→次のアイドレス：・夢使い（職業）・城島月子（ＡＣＥ）・ナイトウォーカー（職業）
｝</t>
  </si>
  <si>
    <t xml:space="preserve">　　＊ホープはＩ＝Ｄ、ＲＢ、艦船のパイロットになることができる。
　　＊ホープはコパイロット行為ができる。
　　＊ホープはオペレーター行為ができる。
　　＊エステル、スイトピー、エノラが居る場合、ホープの戦闘力は評価＋３される。
</t>
  </si>
  <si>
    <t>Ｌ：やわらか舞踏子　＝　｛
　ｔ：名称　＝　やわらか舞踏子（職業）
　ｔ：要点　＝　柔軟体操する舞踏子，華奢
　ｔ：周辺環境　＝　夜明けの船
　ｔ：評価　＝　体格０，筋力１，耐久力３，外見３，敏捷４，器用４，感覚２，知識－１，幸運０
　ｔ：特殊　＝　｛
　　＊やわらか舞踏子の職業カテゴリ　＝　派生職業アイドレスとして扱う。
　　＊やわらか舞踏子はＩ＝Ｄ、ＲＢ、艦船、航空機のパイロットになることが出来、これらを使った判定では評価＋２を受ける。
　　＊やわらか舞踏子はコパイロット行為が出来る。
　　＊やわらか舞踏子はオペレーター行為が出来る。
　　＊ヤガミ、ドランジ、アキを守る場合、やわらか舞踏子の戦闘力は評価＋３される。
　｝
　ｔ：→次のアイドレス　＝　しなやか舞踏子（職業），大絢爛プレイヤー（職業），最後の舞踏子（職業）
｝</t>
  </si>
  <si>
    <t xml:space="preserve">　　＊やわらか舞踏子はＩ＝Ｄ、ＲＢ、艦船、航空機のパイロットになることが出来、これらを使った判定では評価＋２を受ける。
　　＊やわらか舞踏子はコパイロット行為が出来る。
　　＊やわらか舞踏子はオペレーター行為が出来る。
　　＊ヤガミ、ドランジ、アキを守る場合、やわらか舞踏子の戦闘力は評価＋３される。
</t>
  </si>
  <si>
    <t>Ｌ：強化新型ホープ　＝　｛
　ｔ：名称　＝　強化新型ホープ（職業）
　ｔ：要点　＝　ホープ，ちょっと悪そうな顔立ち，バカにしたような顔，サングラス，太陽系総軍制服（男）
　ｔ：周辺環境　＝　夜明けの船
　ｔ：評価　＝　体格１，筋力３，耐久力１，外見０，敏捷０，器用３，感覚２，知識１，幸運０
　ｔ：特殊　＝　｛
　　＊強化新型ホープの職業カテゴリ　＝　派生職業アイドレスとして扱う。
　　＊強化新型ホープはＩ＝Ｄ、ＲＢ、艦船のパイロットになることが出来る。
　　＊強化新型ホープはコパイロット行為が出来る。
　　＊強化新型ホープはオペレーター行為が出来る。
　　＊エステル、スイトピー、エノラを守る場合、強化新型ホープの戦闘力は評価＋３される。
　｝
　ｔ：→次のアイドレス　＝　最終型ホープナイン（職業），水中戦型ホープセブン（職業），空中戦型ホープファイブ（職業），空中戦型ホープツー（職業）
｝</t>
  </si>
  <si>
    <t xml:space="preserve">　　＊強化新型ホープはＩ＝Ｄ、ＲＢ、艦船のパイロットになることが出来る。
　　＊強化新型ホープはコパイロット行為が出来る。
　　＊強化新型ホープはオペレーター行為が出来る。
　　＊エステル、スイトピー、エノラを守る場合、強化新型ホープの戦闘力は評価＋３される。
</t>
  </si>
  <si>
    <t>Ｌ：工兵長　＝　｛
　ｔ：名称　＝　工兵長（職業）
　ｔ：要点　＝　野戦服，ヘッドセット，バインダー
　ｔ：周辺環境　＝　塹壕
　ｔ：評価　＝　体格０，筋力１，耐久力１，外見０，敏捷１，器用２，感覚２，知識２，幸運－１
　ｔ：特殊　＝　｛
　　＊工兵長の職業カテゴリ　＝　派生職業アイドレスとして扱う。
　　＊工兵長は中距離戦闘行為ができ、この時、中距離戦闘の攻撃判定は評価＋２される。
　　＊工兵長は施設破壊ができ、このとき施設の効果は無視される。
　　＊工兵長は塹壕作成ができ、防御時、自分を含む部隊の歩兵に戦闘判定を評価＋３できる。燃料１万ｔを必ず消費する。
　　＊工兵長は弾薬作成ができ、自分を含む部隊の１５人／機に弾薬を補給できる。資源２万ｔを必ず消費する。
　｝
　ｔ：→次のアイドレス　＝　工兵長官（職業），要塞総監（職業），砲兵（職業），鈴木敏郎（ＡＣＥ），アイアン・ソブリン（ＡＣＥ），中村光弘（ＡＣＥ）
｝</t>
  </si>
  <si>
    <t xml:space="preserve">　　＊パイロットはＩ＝Ｄ、航空機、宇宙船のパイロットになることができる。
</t>
  </si>
  <si>
    <t xml:space="preserve">　　＊名パイロットはＩ＝Ｄ、航空機、ＲＢ、宇宙船、艦船のパイロットになることができる。
　　＊名パイロットはＩ＝Ｄ、ＲＢ、航空機での戦闘時、あらゆる判定は評価＋１される。この時燃料１万ｔを必ず消費する。
</t>
  </si>
  <si>
    <t xml:space="preserve">　　＊舞踏子はＩ＝Ｄ、ＲＢ、艦船のパイロットになることができる。
　　＊舞踏子はコパイロット行為ができる。
　　＊舞踏子はオペレーター行為ができる。
　　＊舞踏子が居る場合、ヤガミ、ドランジ、アキの戦闘力は評価＋３される。
</t>
  </si>
  <si>
    <t xml:space="preserve">　　＊元気な舞踏子はＩ＝Ｄ、ＲＢ、艦船のパイロットになることができ、これらを使った判定では評価＋１を受ける。
　　＊元気な舞踏子はコパイロット行為ができる。
　　＊元気な舞踏子はオペレーター行為ができる。
　　＊ヤガミ、ドランジ、アキが居る場合、元気な舞踏子の戦闘力は評価＋３される。
</t>
  </si>
  <si>
    <t xml:space="preserve">　　＊強い舞踏子はＩ＝Ｄ、ＲＢ、艦船のパイロットになることが出来、これらを使った判定では評価＋２を受ける。
　　＊強い舞踏子は白兵戦をする事が出来、これらを使った判定では評価＋４を受ける。この時燃料を２万ｔ消費する。
　　＊ヤガミ、ドランジ、アキを守る場合、強い舞踏子の戦闘力は評価＋３される。
</t>
  </si>
  <si>
    <t xml:space="preserve">　　＊魔法少女は詠唱戦行為ができ、この時、あらゆる判定は評価＋２される。
　　＊魔法少女はパイロット行為ができ、この時、あらゆる判定は評価＋３される。この時燃料２万ｔを必ず消費する。
　　＊魔法少女は人騎兵のパイロットになることが出来る。
</t>
  </si>
  <si>
    <t xml:space="preserve">　　＊整備士は整備行為ができ、この時、整備判定（（器用＋知識）÷２）を評価＋３補正することを選択できる。補正を選択した場合燃料２万ｔを消費する。
</t>
  </si>
  <si>
    <t xml:space="preserve">　　＊テストパイロットはＩ＝Ｄ、航空機、宇宙船、艦船のパイロットになることができる。
</t>
  </si>
  <si>
    <t>Ｌ：新婚号　＝　｛
　ｔ：名称　＝　新婚号（乗り物）
　ｔ：評価　＝　体格１１，筋力１３，耐久力１３，外見１，敏捷１０，器用１１，感覚９，知識６，幸運３
　ｔ：特殊　＝　｛
　　＊新婚号の乗り物カテゴリ　＝　人型戦車，戦車として扱う。
　　＊新婚号は戦車として扱う。
　　＊新婚号は白兵戦、近距離戦闘、中距離戦闘行為ができ、この時、これら攻撃判定は評価＋２される。
　　＊新婚号は遠距離戦闘行為ができ、この時、遠距離戦闘の攻撃判定は評価＋３される。燃料を１万ｔ消費する。
　　＊戦闘時に１機につき食料４万ｔを使用する。
　　＊戦闘時に１機につき資源２万ｔを使用する。
　　＊パイロット２名を必要とする。
　　＊新婚号の人機数　＝　１５人機として扱う。
　　＊新婚号のアタックランク　＝　ＡＲは１０として扱う。
　　＊新婚号は移動に伴うアタックランクの消費を常に１にすることが出来る。
　｝
　ｔ：→次のアイドレス　＝　複座型人型戦車電子戦仕様の開発（イベント），複座型人型戦車練習機仕様の開発（イベント），複座型人型戦車突撃仕様の開発（イベント），複座型人型戦車対空仕様の開発（イベント）
｝</t>
  </si>
  <si>
    <t>Ｌ：上田虎雄号　＝　｛
　ｔ：名称　＝　上田虎雄号（乗り物）
　ｔ：評価　＝　体格１３，筋力１３，耐久力１３，外見１，敏捷１０，器用９，感覚１０，知識７，幸運１３
　ｔ：特殊　＝　｛
　　＊上田虎雄号の乗り物カテゴリ　＝　人型戦車，戦車，Ｉ＝Ｄとして扱う。
　　＊上田虎雄号は白兵戦、近距離戦闘、中距離戦闘行為ができ、この時、これら攻撃判定は評価＋４される。
　　＊上田虎雄号は遠距離戦闘行為ができ、この時、遠距離戦闘の攻撃判定は評価＋７される。燃料を４万ｔ消費する。
　　＊上田虎雄号は戦闘時に１機につき食料８万ｔを使用する。
　　＊上田虎雄号は戦闘時に１機につき資源４万ｔを使用する。
　　＊上田虎雄号はパイロットとして上田虎雄１名（上田虎雄はパイロットでなくても操縦できる）と＋１名を必要とする。
　　＊上田虎雄号の人機数　＝　１５人機として扱う。
　　＊上田虎雄号のアタックランク　＝　ＡＲは１０として扱う。
　　＊上田虎雄号は移動に伴うアタックランクの消費を常に１にすることが出来る。
　｝
　ｔ：→次のアイドレス　＝　上田虎雄（後期）（ＡＣＥ），菅原乃恵留（ＡＣＥ）
｝</t>
  </si>
  <si>
    <t>Ｌ：蜜月号α・β　＝　｛
　ｔ：名称　＝　蜜月号α・β（乗り物）
　ｔ：評価　＝　体格１４，筋力１７，耐久力１６，外見３，敏捷１０，器用１４，感覚１３，知識１３，幸運５，対空戦闘１８，超遠距離戦闘１３
　ｔ：特殊　＝　｛
　　＊蜜月号α・βの乗り物カテゴリ　＝　人型戦車，戦車として扱う。
　　＊蜜月号α・βは対空戦闘、遠距離戦闘行為ができ、この時、これら攻撃判定は評価＋２される。燃料を１万ｔ消費する。
　　＊蜜月号α・βは超遠距離戦闘行為ができ、この時、超遠距離戦闘の攻撃判定は評価＋４される。燃料を２万ｔ消費する。
　　＊蜜月号α・βは戦闘時に１機につき食料８万ｔを使用する。
　　＊蜜月号α・βは戦闘時に１機につき資源５万ｔを使用する。
　　＊蜜月号α・βはパイロット２名×２を必要とする。
　　＊蜜月号α・βの人機数　＝　３０人機として扱う。
　　＊蜜月号α・βのアタックランク　＝　ＡＲは１１として扱う。
　　＊蜜月号α・βは移動に伴うアタックランクの消費を常に１にすることが出来る。
　｝
　ｔ：→次のアイドレス　＝　巨大人型戦車の開発（イベント），高速人型戦車の開発（イベント），戦車兵用ウォードレスの開発（イベント），戦車猫士（職業）
｝</t>
  </si>
  <si>
    <t xml:space="preserve">　　＊整備の神様は整備行為ができ、この時、整備判定（（器用＋知識）÷２）を評価＋４補正することを選択できる。補正を選択した場合燃料１万ｔを消費する。
　　＊整備の神様は破壊された全ての乗り物を整備判定（（器用＋知識）÷２）の成功で修復できる。通常の整備から難易評価＋４すること。
　　＊整備の神様は戦闘前に任意の一機のＩ＝Ｄの能力に評価＋１できる。
　　＊整備の神様が整備した機体は最初の幸運判定時、幸運評価＋３される。
</t>
  </si>
  <si>
    <t xml:space="preserve">　　＊マッドサイエンティストは整備行為ができ、この時、整備判定（（器用＋知識）÷２）を評価＋４補正することを選択出来る。補正を選択した場合燃料１万ｔを消費する。
　　＊マッドサイエンティストは美人秘書を指定でき、相手の職業４をサイボーグと出来る。指定が続くまでこの効果は続く。
　　＊マッドサイエンティストは破壊された全ての乗り物を整備判定（（器用＋知識）÷２）の成功で修復出来る。通常の整備から難易評価＋４すること
　　＊マッドサイエンティストは任意の整備した一機のＩ＝Ｄの一つの能力に評価＋４するかわりにそのパイロットを戦闘終了時に死亡させる。
　　＊マッドサイエンティストが整備した機体は最初の幸運判定時、幸運評価＋３される。
</t>
  </si>
  <si>
    <t xml:space="preserve">　　＊名整備士は整備行為ができ、この時、整備判定（（器用＋知識）÷２）を評価＋３補正することを選択できる。補正を選択した場合は燃料１万ｔを消費する。
　　＊名整備士は戦闘前に任意の一機のＩ＝Ｄの能力に評価＋１できる。
</t>
  </si>
  <si>
    <t xml:space="preserve">　　＊チューニングマスターは整備行為ができ、この時、整備判定（（器用＋知識）÷２）を評価＋３補正することを選択出来る。補正を選択した場合燃料１万ｔを消費する。
　　＊チューニングマスターは戦闘前に任意の一機のＩ＝Ｄの全能力に評価＋３できる。この効果は一人のチューニングマスターにつき一回で複数の機体に与えることは出来ず、またこの時資源３万ｔ、燃料２万ｔを使用する。
</t>
  </si>
  <si>
    <t>Ｌ：医師　＝　｛
　ｔ：名称　＝　医師（職業）
　ｔ：要点　＝　白衣，メス
　ｔ：周辺環境　＝　病院
　ｔ：評価　＝　体格０，筋力－１，耐久力－１，外見０，敏捷０，器用２，感覚０，知識１，幸運－１
　ｔ：特殊　＝　｛
　　＊医師の職業カテゴリ　＝　基本職業アイドレスとして扱う。
　　＊医師は治療行為ができ、この時、治療判定（（器用＋知識）÷２）を評価＋３補正することを選択できる。補正を選択した場合燃料２万ｔを消費する。
　｝
　ｔ：→次のアイドレス　＝　岩田裕（ＡＣＥ），サーラ・サーシャ（ＡＣＥ），名医（職業）
｝</t>
  </si>
  <si>
    <t xml:space="preserve">　　＊医師は治療行為ができ、この時、治療判定（（器用＋知識）÷２）を評価＋３補正することを選択できる。補正を選択した場合燃料２万ｔを消費する。
</t>
  </si>
  <si>
    <t>Ｌ：名医　＝　｛
　ｔ：名称　＝　名医（職業）
　ｔ：要点　＝　ゴーグル，マスク，手術服
　ｔ：周辺環境　＝　手術台
　ｔ：評価　＝　体格０，筋力－１，耐久力０，外見０，敏捷０，器用３，感覚０，知識１，幸運－１
　ｔ：特殊　＝　｛
　　＊名医の職業カテゴリ　＝　派生職業アイドレスとして扱う。
　　＊名医は治療行為ができ、この時、治療判定（（器用＋知識）÷２）を評価＋３補正することを選択できる。補正を選択した場合は燃料１万ｔを消費する。
　　＊名医は治療で幸運判定が求められたら幸運評価を評価＋２にして補正できる。（燃料は消費しない）
　｝
　ｔ：→次のアイドレス　＝　ドクトルデス（ＡＣＥ），マッドサイエンティスト（職業），クローン技術者（職業）
｝</t>
  </si>
  <si>
    <t xml:space="preserve">　　＊名医は治療行為ができ、この時、治療判定（（器用＋知識）÷２）を評価＋３補正することを選択できる。補正を選択した場合は燃料１万ｔを消費する。
　　＊名医は治療で幸運判定が求められたら幸運評価を評価＋２にして補正できる。（燃料は消費しない）
</t>
  </si>
  <si>
    <t>Ｌ：学生　＝　｛
　ｔ：名称　＝　学生（職業）
　ｔ：要点　＝　学生服
　ｔ：周辺環境　＝　学校
　ｔ：評価　＝　体格０，筋力０，耐久力０，外見１，敏捷０，器用０，感覚０，知識－１，幸運０
　ｔ：特殊　＝　｛
　　＊学生の職業カテゴリ　＝　基本職業アイドレスとして扱う。
　　＊学生は戦闘時ＡＲ７以下の際に任意の評価を評価＋２することができる。（燃料は消費しない）
　｝
　ｔ：→次のアイドレス　＝　斉藤奈津子（ＡＣＥ），学兵（職業），風紀委員会（職業）
｝</t>
  </si>
  <si>
    <t xml:space="preserve">　　＊学生は戦闘時ＡＲ７以下の際に任意の評価を評価＋２することができる。（燃料は消費しない）
</t>
  </si>
  <si>
    <t>Ｌ：学兵　＝　｛
　ｔ：名称　＝　学兵（職業）
　ｔ：要点　＝　学生，軍服，銃
　ｔ：周辺環境　＝　学校
　ｔ：評価　＝　体格０，筋力０，耐久力０，外見１，敏捷１，器用０，感覚０，知識０，幸運０
　ｔ：特殊　＝　｛
　　＊学兵の職業カテゴリ　＝　派生職業アイドレスとして扱う。
　　＊学兵は順応性があり、任意の評価を評価＋１補正することができ、この時燃料１万ｔを消費する。
　｝
　ｔ：→次のアイドレス　＝　少年兵（職業），戦争の天才（職業），少年副官（職業）
｝</t>
  </si>
  <si>
    <t>Ｌ：ベルクール　＝　｛
　ｔ：名称　＝　Ａ７６　ベルクール（乗り物）
　ｔ：評価　＝　体格１０，筋力１４，耐久力１３，外見８，敏捷１４，器用５，感覚１０，知識７，幸運６
　ｔ：特殊　＝　｛
　　＊ベルクールの乗り物カテゴリ　＝　Ｉ＝Ｄとして扱う。
　　＊ベルクールは宇宙で戦うことが出来る。
　　＊ベルクールは白兵戦行為ができ、この時、白兵戦の攻撃判定は評価＋３される。燃料を１万ｔ消費する。
　　＊ベルクールは中距離戦闘行為が出来る。この時、中距離戦闘の攻撃判定は評価＋３される。燃料を１万ｔ消費する。
　　＊ベルクールは遠距離戦闘行為ができる。この時、遠距離戦闘の攻撃判定は評価＋３される。燃料を１万ｔ消費する。
　　＊ベルクールは戦闘時に１機につき燃料３万ｔを使用する。
　　＊ベルクールは戦闘時に１機につき資源４万ｔを使用する。
　　＊ベルクールは移動中、移動後（直前行動が移動）に攻撃を受けた場合装甲は０として扱う。
　　＊ベルクールは移動中、移動後（直前行動が移動）でない限り、装甲は評価＋３として扱う。
　　＊ベルクールはパイロットの他、コパイロット２名を必要とする。
　　＊ベルクールの人機数　＝　１０人機として扱う。
　　＊ベルクールのアタックランク　＝　ＡＲは１８として扱う。
　｝
　ｔ：→次のアイドレス　＝　機種統合計画の発動（イベント），増加燃料装備（技術）
｝</t>
  </si>
  <si>
    <t>　　＊ベルクールの乗り物カテゴリ　＝　Ｉ＝Ｄとして扱う。
　　＊ベルクールは宇宙で戦うことが出来る。
　　＊ベルクールは白兵戦行為ができ、この時、白兵戦の攻撃判定は評価＋３される。燃料を１万ｔ消費する。
　　＊ベルクールは中距離戦闘行為が出来る。この時、中距離戦闘の攻撃判定は評価＋３される。燃料を１万ｔ消費する。
　　＊ベルクールは遠距離戦闘行為ができる。この時、遠距離戦闘の攻撃判定は評価＋３される。燃料を１万ｔ消費する。
　　＊ベルクールは戦闘時に１機につき燃料３万ｔを使用する。
　　＊ベルクールは戦闘時に１機につき資源４万ｔを使用する。
　　＊ベルクールは移動中、移動後（直前行動が移動）に攻撃を受けた場合装甲は０として扱う。
　　＊ベルクールは移動中、移動後（直前行動が移動）でない限り、装甲は評価＋３として扱う。
　　＊ベルクールはパイロットの他、コパイロット２名を必要とする。
　　＊ベルクールの人機数　＝　１０人機として扱う。
　　＊ベルクールのアタックランク　＝　ＡＲは１８として扱う。</t>
  </si>
  <si>
    <t>Ｌ：アートポスト　＝　｛
　ｔ：名称　＝　Ａ７７　アートポスト（乗り物）
　ｔ：評価　＝　体格１２，筋力１４，耐久力１０，外見８，敏捷１４，器用９，感覚９，知識５，幸運４，対空戦闘１４
　ｔ：特殊　＝　｛
　　＊アートポストの乗り物カテゴリ　＝　航空機として扱う。
　　＊アートポストは航空機として扱う。
　　＊アートポストは宇宙で扱うことが出来る。
　　＊アートポストは対空戦闘行為が出来る。
　　＊アートポストは白兵戦行為ができ、この時、白兵戦の攻撃判定は評価＋２される。燃料を１万ｔ消費する。
　　＊アートポストは中距離戦闘行為が出来る。
　　＊アートポストは遠距離戦闘行為ができ、この時、遠距離戦闘の攻撃判定は評価＋２される。燃料を１万ｔ消費する。
　　＊アートポストは戦闘時に１機につき燃料５万ｔを使用する。
　　＊アートポストは戦闘時に１機につき資源４万ｔを使用する。
　　＊アートポストはパイロットの他、コパイロット２名を必要とする。
　　＊アートポストの人機数　＝　１０人機として扱う。
　　＊アートポストのアタックランク　＝　ＡＲは１８として扱う。
　　＊アートポストは以下のオプションを装備できる。全てのオプションは１回きりの使い捨てで、燃料を１個につき３万ｔ消費する。
　　　・ミサイル一回の対空戦闘が出来、対空戦闘評価＋１される。ＡＲ－１（４発まで装備可能、同時使用可能で４発で１セット）
　　　・増加燃料タンクＡＲ＋５ただし、装備中は全評価－５
　　　・センサーポッド感覚評価＋３ただし、この効果は偵察時のみ使用可能、ＡＲ－１
　｝
　ｔ：→次のアイドレス　＝　変形機の開発（イベント），航空機・赤陽の開発（イベント）
｝</t>
  </si>
  <si>
    <t>　　＊アートポストの乗り物カテゴリ　＝　航空機として扱う。
　　＊アートポストは航空機として扱う。
　　＊アートポストは宇宙で扱うことが出来る。
　　＊アートポストは対空戦闘行為が出来る。
　　＊アートポストは白兵戦行為ができ、この時、白兵戦の攻撃判定は評価＋２される。燃料を１万ｔ消費する。
　　＊アートポストは中距離戦闘行為が出来る。
　　＊アートポストは遠距離戦闘行為ができ、この時、遠距離戦闘の攻撃判定は評価＋２される。燃料を１万ｔ消費する。
　　＊アートポストは戦闘時に１機につき燃料５万ｔを使用する。
　　＊アートポストは戦闘時に１機につき資源４万ｔを使用する。
　　＊アートポストはパイロットの他、コパイロット２名を必要とする。
　　＊アートポストの人機数　＝　１０人機として扱う。
　　＊アートポストのアタックランク　＝　ＡＲは１８として扱う。
　　＊アートポストは以下のオプションを装備できる。全てのオプションは１回きりの使い捨てで、燃料を１個につき３万ｔ消費する。
　　　・ミサイル一回の対空戦闘が出来、対空戦闘評価＋１される。ＡＲ－１（４発まで装備可能、同時使用可能で４発で１セット）
　　　・増加燃料タンクＡＲ＋５ただし、装備中は全評価－５
　　　・センサーポッド感覚評価＋３ただし、この効果は偵察時のみ使用可能、ＡＲ－１</t>
  </si>
  <si>
    <t>Ｌ：ブルドック　＝　｛
　ｔ：名称　＝　Ａ７８　ブルドック（乗り物）
　ｔ：評価　＝　体格１１，筋力１４，耐久力１４，外見２，敏捷８，器用５，感覚４，知識５，幸運６
　ｔ：特殊　＝　｛
　　＊ブルドックの乗り物カテゴリ　＝　Ｉ＝Ｄ，戦車として扱う。
　　＊ブルドックはＩ＝Ｄ、戦車として扱う。
　　＊ブルドックは白兵戦行為ができ、この時、白兵戦の攻撃判定は評価＋４される。燃料を１万ｔ消費する。
　　＊ブルドックは中距離戦闘行為ができ、この時、中距離戦闘の攻撃判定は評価＋２される。燃料を１万ｔ消費する。
　　＊ブルドックは陣地構築作業をする際、判定で評価＋４される。工兵がこの機体を扱う場合、さらに評価＋２される。
　　＊ブルドックは要塞戦をする際、判定で評価＋４される。工兵がこの機体を扱う場合、さらに評価＋２される。
　　＊ブルドックは防御判定で評価＋４される。
　　＊ブルドックは戦闘時に１機につき燃料４万ｔを使用する。
　　＊ブルドックは戦闘時に１機につき資源５万ｔを使用する。
　　＊ブルドックはパイロットの他、コパイロット２名を必要とする。
　　＊ブルドックの人機数　＝　２０人機として扱う。
　　＊ブルドックのアタックランク　＝　ＡＲは１０として扱う。
　｝
　ｔ：→次のアイドレス　＝　Ｉ＝Ｄ・チャウチャウの開発（イベント）
｝</t>
  </si>
  <si>
    <t>　　＊ブルドックの乗り物カテゴリ　＝　Ｉ＝Ｄ，戦車として扱う。
　　＊ブルドックはＩ＝Ｄ、戦車として扱う。
　　＊ブルドックは白兵戦行為ができ、この時、白兵戦の攻撃判定は評価＋４される。燃料を１万ｔ消費する。
　　＊ブルドックは中距離戦闘行為ができ、この時、中距離戦闘の攻撃判定は評価＋２される。燃料を１万ｔ消費する。
　　＊ブルドックは陣地構築作業をする際、判定で評価＋４される。工兵がこの機体を扱う場合、さらに評価＋２される。
　　＊ブルドックは要塞戦をする際、判定で評価＋４される。工兵がこの機体を扱う場合、さらに評価＋２される。
　　＊ブルドックは防御判定で評価＋４される。
　　＊ブルドックは戦闘時に１機につき燃料４万ｔを使用する。
　　＊ブルドックは戦闘時に１機につき資源５万ｔを使用する。
　　＊ブルドックはパイロットの他、コパイロット２名を必要とする。
　　＊ブルドックの人機数　＝　２０人機として扱う。
　　＊ブルドックのアタックランク　＝　ＡＲは１０として扱う。</t>
  </si>
  <si>
    <t>Ｌ：Ｈｉ-うささん　＝　｛
　ｔ：名称　＝　Ｈｉ-うささん（乗り物）
　ｔ：評価　＝　体格９，筋力１２，耐久力９，外見１２，敏捷１４，器用１１，感覚１１，知識５，幸運１２，対空戦闘１２
　ｔ：特殊　＝　｛
　　＊Ｈｉ-うささんの乗り物カテゴリ　＝　Ｉ＝Ｄ，航空機として扱う。
　　＊Ｈｉ-うささんは白兵戦行為ができ、この時、白兵戦の攻撃判定は評価＋２される。燃料を１万ｔ消費する。
　　＊Ｈｉ-うささんは遠距離戦闘行為ができ、この時、遠距離戦闘の攻撃判定は評価＋２される。燃料を１万ｔ消費する。
　　＊Ｈｉ-うささんは戦闘時に１機につき燃料４万ｔを使用する。
　　＊Ｈｉ-うささんは戦闘時に１機につき資源３万ｔを使用する。
　　＊Ｈｉ-うささんはパイロットの他、コパイロット１名を必要とする。
　　＊Ｈｉ-うささんの人機数　＝　５人機として扱う。
　　＊Ｈｉ-うささんのアタックランク　＝　ＡＲは１５として扱う。
　　＊Ｈｉ－うささんは以下のオプションを装備できる。全てのオプションは１回きりの使い捨てで、燃料を１個につき３万ｔ消費する。
　　　・ミサイル　一回の中距離戦が出来、中距離戦×1.50（＋１評価）される。ＡＲ－１
　　　・増加燃料タンク　ＡＲ＋５　ただし、装備中は全評価－５
　　　・センサーポッド　感覚×3.38（＋３評価）　ただし、この効果は偵察時のみ使用可能、ＡＲ－１
　｝
　ｔ：→次のアイドレス　＝　なし
｝</t>
  </si>
  <si>
    <t>Ｌ：アメショー　＝　｛
　ｔ：名称　＝　０１　アメショー（乗り物）
　ｔ：評価　＝　体格１０，筋力１１，耐久力１４，外見８，敏捷１１，器用５，感覚１１，知識５，幸運６
　ｔ：特殊　＝　｛
　　＊アメショーの乗り物カテゴリ　＝　Ｉ＝Ｄ，戦車として扱う。
　　＊アメショーは白兵戦行為ができ、この時、白兵戦の攻撃判定は評価＋２される。
　　＊アメショーは近距離戦闘行為ができ、この時、近距離戦闘の攻撃判定は評価＋１される。燃料を１万ｔ消費する。
　　＊アメショーは遠距離戦闘行為ができ、この時、遠距離戦闘の攻撃判定は評価＋１される。燃料を１万ｔ消費する。
　　＊アメショーは戦闘時に１機につき燃料２万ｔを使用する。
　　＊アメショーは戦闘時に１機につき資源１万ｔを使用する。
　　＊アメショーはパイロットの他、コパイロット２名を必要とする。
　　＊アメショーの人機数　＝　５人機として扱う。
　　＊アメショーのアタックランク　＝　ＡＲは１５として扱う。
　｝
　ｔ：→次のアイドレス　＝　Ｉ＝Ｄ・ペルシャの開発（イベント），Ｉ＝Ｄ・ミケの開発?（イベント）
｝</t>
  </si>
  <si>
    <t>　　＊アメショーの乗り物カテゴリ　＝　Ｉ＝Ｄ，戦車として扱う。
　　＊アメショーは白兵戦行為ができ、この時、白兵戦の攻撃判定は評価＋２される。
　　＊アメショーは近距離戦闘行為ができ、この時、近距離戦闘の攻撃判定は評価＋１される。燃料を１万ｔ消費する。
　　＊アメショーは遠距離戦闘行為ができ、この時、遠距離戦闘の攻撃判定は評価＋１される。燃料を１万ｔ消費する。
　　＊アメショーは戦闘時に１機につき燃料２万ｔを使用する。
　　＊アメショーは戦闘時に１機につき資源１万ｔを使用する。
　　＊アメショーはパイロットの他、コパイロット２名を必要とする。
　　＊アメショーの人機数　＝　５人機として扱う。
　　＊アメショーのアタックランク　＝　ＡＲは１５として扱う。</t>
  </si>
  <si>
    <t>Ｌ：龍の使い　＝　｛
　ｔ：名称　＝　龍の使い（職業）
　ｔ：要点　＝　龍の描かれた服，顔の隠れる帽子（傘）
　ｔ：周辺環境　＝　宮廷
　ｔ：評価　＝　体格４，筋力４，耐久力２，外見２，敏捷４，器用０，感覚０，知識０，幸運０
　ｔ：特殊　＝　｛
　　＊龍の使いの職業カテゴリ　＝　派生職業アイドレスとして扱う。
　　＊龍の使いは白兵戦行為ができ、この時、選択によって白兵戦の攻撃判定は評価＋２出来る。補正を選択した時は燃料１万ｔを必ず消費する。
　｝
　ｔ：→次のアイドレス　＝　カール・ドラケン（ＡＣＥ），ターニ・キルドラゴン（ＡＣＥ），ドラゴンロード（職業），龍爆拳（絶技），レクス（イベント），Ｉ＝Ｄ・ウォータードラゴンの獲得（イベント）
｝</t>
  </si>
  <si>
    <t xml:space="preserve">　　＊龍の使いは白兵戦行為ができ、この時、選択によって白兵戦の攻撃判定は評価＋２出来る。補正を選択した時は燃料１万ｔを必ず消費する。
</t>
  </si>
  <si>
    <t>Ｌ：理力使い　＝　｛
　ｔ：名称　＝　理力使い（職業）
　ｔ：要点　＝　長い杖
　ｔ：周辺環境　＝　魔法陣
　ｔ：評価　＝　体格０，筋力－１，耐久力－１，外見０，敏捷－１，器用１，感覚１，知識１，幸運０
　ｔ：特殊　＝　｛
　　＊理力使いの職業カテゴリ　＝　基本職業アイドレスとして扱う。
　　＊理力使いは詠唱戦行為ができ、この時、詠唱戦（（知識＋器用）÷２）の攻撃判定は評価＋２され、燃料は必ず－１万ｔされる。
　｝
　ｔ：→次のアイドレス　＝　魔法使い（職業），幻影使い（職業），理力建築士（職業）
｝</t>
  </si>
  <si>
    <t xml:space="preserve">　　＊理力使いは詠唱戦行為ができ、この時、詠唱戦（（知識＋器用）÷２）の攻撃判定は評価＋２され、燃料は必ず－１万ｔされる。
</t>
  </si>
  <si>
    <t>Ｌ：幻影使い　＝　｛
　ｔ：名称　＝　幻影使い（職業）
　ｔ：要点　＝　指輪，シルクハット
　ｔ：周辺環境　＝　飛び交うハト
　ｔ：評価　＝　体格０，筋力－１，耐久力－１，外見０，敏捷－１，器用２，感覚２，知識１，幸運０
　ｔ：特殊　＝　｛
　　＊幻影使いの職業カテゴリ　＝　派生職業アイドレスとして扱う。
　　＊幻影使いは詠唱戦行為ができ、この時、詠唱戦（（知識＋器用）÷２）の攻撃判定は評価＋２され、燃料は必ず－１万ｔされる。
　　＊幻影使いは詠唱戦行為の対象１人の感覚力評価を－３することができる。この選択をした場合燃料は必ず－２万ｔされる。
　｝
　ｔ：→次のアイドレス　＝　映画監督（職業），優しい死神（職業），舞踏師（職業）
｝</t>
  </si>
  <si>
    <t>　　＊Ｈｉ-うささんの乗り物カテゴリ　＝　Ｉ＝Ｄ，航空機として扱う。
　　＊Ｈｉ-うささんは白兵戦行為ができ、この時、白兵戦の攻撃判定は評価＋２される。燃料を１万ｔ消費する。
　　＊Ｈｉ-うささんは遠距離戦闘行為ができ、この時、遠距離戦闘の攻撃判定は評価＋２される。燃料を１万ｔ消費する。
　　＊Ｈｉ-うささんは戦闘時に１機につき燃料４万ｔを使用する。
　　＊Ｈｉ-うささんは戦闘時に１機につき資源３万ｔを使用する。
　　＊Ｈｉ-うささんはパイロットの他、コパイロット１名を必要とする。
　　＊Ｈｉ-うささんの人機数　＝　５人機として扱う。
　　＊Ｈｉ-うささんのアタックランク　＝　ＡＲは１５として扱う。
　　＊Ｈｉ－うささんは以下のオプションを装備できる。全てのオプションは１回きりの使い捨てで、燃料を１個につき３万ｔ消費する。
　　　・ミサイル　一回の中距離戦が出来、中距離戦×1.50（＋１評価）される。ＡＲ－１
　　　・増加燃料タンク　ＡＲ＋５　ただし、装備中は全評価－５
　　　・センサーポッド　感覚×3.38（＋３評価）　ただし、この効果は偵察時のみ使用可能、ＡＲ－１</t>
  </si>
  <si>
    <t>Ｌ：バーミーズ　＝　｛
　ｔ：名称　＝　０４　バーミーズ（乗り物）
　ｔ：評価　＝　体格１０，筋力９，耐久力７，外見３，敏捷１５，器用１０，感覚１５，知識７，幸運９
　ｔ：特殊　＝　｛
　　＊バーミーズの乗り物カテゴリ　＝　Ｉ＝Ｄとして扱う。
　　＊バーミーズは白兵戦行為ができる。
　　＊バーミーズは隠蔽時の判定は評価＋３される。（燃料は消費しない）
　　＊バーミーズは侵入時の判定は評価＋３される。（燃料は消費しない）
　　＊バーミーズは戦闘時に１機につき燃料２万ｔを使用する。
　　＊バーミーズは戦闘時に１機につき資源１万ｔを使用する。
　　＊バーミーズはパイロットの他、コパイロット２名を必要とする。
　　＊バーミーズの人機数　＝　５人機として扱う。
　　＊バーミーズのアタックランク　＝　ＡＲは１５として扱う。
　｝
　ｔ：→次のアイドレス　＝　なし
｝</t>
  </si>
  <si>
    <t>　　＊バーミーズの乗り物カテゴリ　＝　Ｉ＝Ｄとして扱う。
　　＊バーミーズは白兵戦行為ができる。
　　＊バーミーズは隠蔽時の判定は評価＋３される。（燃料は消費しない）
　　＊バーミーズは侵入時の判定は評価＋３される。（燃料は消費しない）
　　＊バーミーズは戦闘時に１機につき燃料２万ｔを使用する。
　　＊バーミーズは戦闘時に１機につき資源１万ｔを使用する。
　　＊バーミーズはパイロットの他、コパイロット２名を必要とする。
　　＊バーミーズの人機数　＝　５人機として扱う。
　　＊バーミーズのアタックランク　＝　ＡＲは１５として扱う。</t>
  </si>
  <si>
    <t>Ｌ：ターキッシュバン２　＝　｛
　ｔ：名称　＝　０３１　ターキッシュバン２（乗り物）
　ｔ：評価　＝　体格１４，筋力１４，耐久力１７，外見８，敏捷１３，器用９，感覚１１，知識６，幸運６，対空戦闘１４
　ｔ：特殊　＝　｛
　　＊ターキッシュバン２の乗り物カテゴリ　＝　Ｉ＝Ｄとして扱う。
　　＊ターキッシュバン２の艦船カテゴリ　＝　艦船として扱う。
　　＊ターキッシュバン２は対空戦闘行為ができる。
　　＊ターキッシュバン２は中距離戦闘行為ができ、この時、中距離戦闘の攻撃判定は評価＋３される。燃料を１万ｔ消費する。
　　＊ターキッシュバン２は遠距離戦闘行為ができ、この時、遠距離戦闘の攻撃判定は評価＋３される。燃料を１万ｔ消費する。
　　＊ターキッシュバン２は戦闘時に１機につき燃料３万ｔを使用する。
　　＊ターキッシュバン２は戦闘時に１機につき資源１万ｔを使用する。
　　＊ターキッシュバン２はパイロットの他、コパイロット２名を必要とする。
　　＊ターキッシュバン２の人機数　＝　５人機として扱う。
　　＊ターキッシュバン２のアタックランク　＝　ＡＲは１６として扱う。
　　＊ターキッシュバン２は水陸両用で水上、水中、雪上で活動できる。
　　＊ターキッシュバン２は水中で戦う場合、装甲判定に＋５される。
　｝
　ｔ：→次のアイドレス　＝　宇宙用ターキッシュバン２への改造（イベント），ターキッシュバン１戦場回収機（イベント），ターキッシュバン母艦の開発（イベント），カマキリ専用ターキッシュバン（乗り物）
｝</t>
  </si>
  <si>
    <t>Ｌ：ケント　＝　｛
　ｔ：名称　＝　Ａ７４　ケント（乗り物）
　ｔ：評価　＝　体格１０，筋力１４，耐久力１１，外見８，敏捷１４，器用５，感覚１０，知識５，幸運６
　ｔ：特殊　＝　｛
　　＊ケントの乗り物カテゴリ　＝　Ｉ＝Ｄ，航空機として扱う。
　　＊このユニットは宇宙で戦うことができる。
　　＊ケントは白兵戦行為ができ、この時、白兵戦の攻撃判定は評価＋２される。燃料を１万ｔ消費する。
　　＊ケントは中距離戦闘行為ができる。この時、中距離戦闘の攻撃判定は評価＋２される。燃料を１万ｔ消費する。
　　＊ケントは遠距離戦闘行為ができる。この時、遠距離戦闘の攻撃判定は評価＋１される。燃料を１万ｔ消費する。
　　＊ケントは戦闘時に１機につき燃料３万ｔを使用する。
　　＊ケントは戦闘時に１機につき資源２万ｔを使用する。
　　＊ケントはパイロットの他、コパイロット２名を必要とする。
　　＊ケントの人機数　＝　５人機として扱う。
　　＊ケントのアタックランク　＝　ＡＲは１８として扱う。
　｝
　ｔ：→次のアイドレス　＝　Ｉ＝Ｄ・ベルクールの開発（イベント），Ｉ＝Ｄ・アートポストの開発（イベント）
｝</t>
  </si>
  <si>
    <t xml:space="preserve">　　＊特殊部隊員は白兵戦行為が出来、この時、攻撃、防御、移動判定は評価＋１される。
　　＊特殊部隊員は射撃戦行為が出来、中距離、近距離を攻撃できる。この時、攻撃、防御、移動判定は評価＋１される。
</t>
  </si>
  <si>
    <t>Ｌ：追跡者　＝　｛
　ｔ：名称　＝　追跡者（職業）
　ｔ：要点　＝　地面に耳をつけて聞く野戦服姿の人物，バンダナ，銃を預けられている相棒
　ｔ：周辺環境　＝　密林
　ｔ：評価　＝　体格０，筋力０，耐久力０，外見０，敏捷４，器用４，感覚４，知識１，幸運０
　ｔ：特殊　＝　｛
　　＊追跡者の職業カテゴリ　＝　派生職業アイドレスとして扱う。
　　＊追跡者は追跡に必ず成功でき、隠蔽を破ろうとする場合の判定難易に評価＋４を与える。
　　＊追跡者は射撃戦行為ができ、この時、中距離、近距離、白兵の攻撃判定は評価＋３され、燃料は必ず－２万ｔされる。
　　＊追跡者は対象の１部隊の移動を阻止できるが、相手の２０％以上の頭数を持っていなければならない。この能力は相手の移動時に発動できる。
　｝
　ｔ：→次のアイドレス　＝　炎熱編集櫻井（ＡＣＥ），大山警部（ＡＣＥ），警官（職業）
｝</t>
  </si>
  <si>
    <t xml:space="preserve">　　＊追跡者は追跡に必ず成功でき、隠蔽を破ろうとする場合の判定難易に評価＋４を与える。
　　＊追跡者は射撃戦行為ができ、この時、中距離、近距離、白兵の攻撃判定は評価＋３され、燃料は必ず－２万ｔされる。
　　＊追跡者は対象の１部隊の移動を阻止できるが、相手の２０％以上の頭数を持っていなければならない。この能力は相手の移動時に発動できる。
</t>
  </si>
  <si>
    <t>Ｌ：整備の神様＝｛
　ｔ：名称＝整備の神様（職業）
　ｔ：要点＝帽子，部下，ツナギ，手袋
　ｔ：周辺環境＝クレーン
　ｔ：評価＝体格０，筋力－１，耐久力０，外見０，敏捷－１，器用４，感覚１，知識４，幸運－１
　ｔ：特殊＝｛
　　＊整備の神様の職業カテゴリ　＝　派生職業アイドレスとして扱う。
　　＊整備の神様は整備行為ができ、この時、整備判定（（器用＋知識）÷２）を評価＋４補正することを選択できる。補正を選択した場合燃料１万ｔを消費する。
　　＊整備の神様は破壊された全ての乗り物を整備判定（（器用＋知識）÷２）の成功で修復できる。通常の整備から難易評価＋４すること。
　　＊整備の神様は戦闘前に任意の一機のＩ＝Ｄの能力に評価＋１できる。
　　＊整備の神様が整備した機体は最初の幸運判定時、幸運評価＋３される。
　｝
　→次のアイドレス：・マッドサイエンティスト（職業）・妖精の父親（職業）・村田彩華（ＡＣＥ）
｝</t>
  </si>
  <si>
    <t>Ｌ：名パイロット＝｛
　ｔ：名称＝名パイロット（職業）
　ｔ：要点＝略帽，イエロージャンパー，航空用腕時計
　ｔ：周辺環境＝コクピット
　ｔ：評価＝体格－１，筋力０，耐久力０，外見１，敏捷０，器用１，感覚１，知識１，幸運－１
　ｔ：特殊＝｛
　　＊名パイロットの職業カテゴリ　＝　派生職業アイドレスとして扱う。
　　＊名パイロットはＩ＝Ｄ、航空機、ＲＢ、宇宙船、艦船のパイロットになることができる。
　　＊名パイロットはＩ＝Ｄ、ＲＢ、航空機での戦闘時、あらゆる判定は評価＋１される。この時燃料１万ｔを必ず消費する。
　｝
　→次のアイドレス：・小さい舞踏子（職業）・金髪舞踏子（職業）・ホープ（職業）・エリザベス＝リアティ（ＡＣＥ）
｝</t>
  </si>
  <si>
    <t>名前</t>
  </si>
  <si>
    <t>タイプ</t>
  </si>
  <si>
    <t>体格</t>
  </si>
  <si>
    <t>筋力</t>
  </si>
  <si>
    <t>耐久力</t>
  </si>
  <si>
    <t>外見</t>
  </si>
  <si>
    <t>敏捷</t>
  </si>
  <si>
    <t>器用</t>
  </si>
  <si>
    <t>感覚</t>
  </si>
  <si>
    <t>知識</t>
  </si>
  <si>
    <t>幸運</t>
  </si>
  <si>
    <t>人</t>
  </si>
  <si>
    <t>パイロット</t>
  </si>
  <si>
    <t>職１</t>
  </si>
  <si>
    <t>Ｌ：世界侍　＝　｛
　ｔ：名称　＝　世界侍（職業）
　ｔ：要点　＝　青い目，日本刀，和服
　ｔ：周辺環境　＝　エッフェル塔
　ｔ：評価　＝　体格２，筋力４，耐久力４，外見０，敏捷７，器用５，感覚２，知識４，幸運０
　ｔ：特殊　＝　｛
　　＊世界侍の職業カテゴリ　＝　派生職業アイドレスとして扱う。
　　＊世界侍は白兵戦行為ができ、この時、選択によって白兵戦の攻撃判定は評価＋３出来る。補正を選択した時は燃料２万ｔを必ず消費する。
　　＊世界侍は自分の部隊が敵より多い場合、攻撃しない。
　　＊世界侍は自分の部隊が敵より少ない場合、攻撃、防御、移動判定は評価＋３される。
　　＊世界侍は相手を殺害しないで倒すことが出来る。
　　＊世界侍は日本語で何故か言葉が通じる。
　｝
　ｔ：→次のアイドレス　＝　リン・バウマン（ＡＣＥ），黒にして真珠のロイ・バウマン（ＡＣＥ），サムライマスター（職業），ソードマスター（職業）
｝</t>
  </si>
  <si>
    <t xml:space="preserve">　　＊世界侍は白兵戦行為ができ、この時、選択によって白兵戦の攻撃判定は評価＋３出来る。補正を選択した時は燃料２万ｔを必ず消費する。
　　＊世界侍は自分の部隊が敵より多い場合、攻撃しない。
　　＊世界侍は自分の部隊が敵より少ない場合、攻撃、防御、移動判定は評価＋３される。
　　＊世界侍は相手を殺害しないで倒すことが出来る。
　　＊世界侍は日本語で何故か言葉が通じる。
</t>
  </si>
  <si>
    <t>Ｌ：甲殻型ウォードレスダンサー　＝　｛
　ｔ：名称　＝　甲殻型ウォードレスダンサー（職業）
　ｔ：要点　＝　甲殻型ウォードレス，インナースーツ
　ｔ：周辺環境　＝　戦場
　ｔ：評価　＝　体格１，筋力２，耐久力２，外見－１，敏捷０，器用１，感覚２，知識０，幸運－１
　ｔ：特殊　＝　｛
　　＊甲殻型ウォードレスダンサーの職業カテゴリ　＝　派生職業アイドレスとして扱う。
　　＊甲殻型ウォードレスダンサーは甲殻型ウォードレスを扱える。
　　＊甲殻型ウォードレスダンサーは歩兵とみなす。
　　＊甲殻型ウォードレスダンサーはＩ＝Ｄに乗っていないとき、独自で近距離戦闘行為ができ、この時、選択によって近距離戦闘の攻撃判定は評価＋２出来る。補正を選択した時は燃料１万ｔを必ず消費する。
　　＊甲殻型ウォードレスダンサーはＩ＝Ｄに乗っていないとき、独自で中距離戦闘行為ができ、この時、選択によって中距離戦闘の攻撃判定は評価＋２出来る。補正を選択した時は燃料１万ｔを必ず消費する。
　　＊甲殻型ウォードレスダンサーはＩ＝Ｄに乗っていないとき、独自で遠距離戦闘行為ができ、この時、選択によって遠距離戦闘の攻撃判定は評価＋２出来る。補正を選択した時は燃料１万ｔを必ず消費する。
　｝
　ｔ：→次のアイドレス　＝　甲殻型ウォードレスの開発?（イベント），アタリ・マノ?（ＡＣＥ），ベテランのウォードレス兵（職業），フルボーグ（職業）
｝</t>
  </si>
  <si>
    <t>Ｌ：ギーク　＝　｛
　ｔ：名称　＝　ギーク（職業）
　ｔ：要点　＝　ハンバーガー，光剣，キーボード，野球帽
　ｔ：周辺環境　＝　高層ビル
　ｔ：評価　＝　体格１，筋力１，耐久力１，外見－１，敏捷４，器用３，感覚１，知識４，幸運－１
　ｔ：特殊　＝　｛
　　＊ギークの職業カテゴリ　＝　派生職業アイドレスとして扱う。
　　＊ギークは白兵戦行為が出来、この時、攻撃、防御、移動判定は評価＋１される。
　　＊ギークはナショナルネット接続行為が出来、情報戦をかけることが出来る。
　　＊ギークはオペレーター行為が出来る。
　　＊ギークは知識、器用の評価を評価＋３補正することが選択でき、この時燃料１万ｔを消費する。
　｝
　ｔ：→次のアイドレス　＝　オタポン（ＡＣＥ），オタク系勇者（職業），アイドレス開発者（職業４）
｝</t>
  </si>
  <si>
    <t xml:space="preserve">　　＊ギークは白兵戦行為が出来、この時、攻撃、防御、移動判定は評価＋１される。
　　＊ギークはナショナルネット接続行為が出来、情報戦をかけることが出来る。
　　＊ギークはオペレーター行為が出来る。
　　＊ギークは知識、器用の評価を評価＋３補正することが選択でき、この時燃料１万ｔを消費する。
</t>
  </si>
  <si>
    <t xml:space="preserve">　　＊甲殻型ウォードレスダンサーは甲殻型ウォードレスを扱える。
　　＊甲殻型ウォードレスダンサーは歩兵とみなす。
　　＊甲殻型ウォードレスダンサーはＩ＝Ｄに乗っていないとき、独自で近距離戦闘行為ができ、この時、選択によって近距離戦闘の攻撃判定は評価＋２出来る。補正を選択した時は燃料１万ｔを必ず消費する。
　　＊甲殻型ウォードレスダンサーはＩ＝Ｄに乗っていないとき、独自で中距離戦闘行為ができ、この時、選択によって中距離戦闘の攻撃判定は評価＋２出来る。補正を選択した時は燃料１万ｔを必ず消費する。
　　＊甲殻型ウォードレスダンサーはＩ＝Ｄに乗っていないとき、独自で遠距離戦闘行為ができ、この時、選択によって遠距離戦闘の攻撃判定は評価＋２出来る。補正を選択した時は燃料１万ｔを必ず消費する。
</t>
  </si>
  <si>
    <t>Ｌ：ウォードレスダンサー　＝　｛
　ｔ：名称　＝　ウォードレスダンサー（職業）
　ｔ：要点　＝　表情が欠落した顔，ウォードレスコネクタ（首筋の６個穴）
　ｔ：周辺環境　＝　ウォードレス
　ｔ：評価　＝　体格０，筋力１，耐久力０，外見－１，敏捷０，器用１，感覚２，知識０，幸運－１
　ｔ：特殊　＝　｛
　　＊ウォードレスダンサーの職業カテゴリ　＝　派生職業アイドレスとして扱う。
　　＊ウォードレスダンサーはウォードレスを扱える。
　｝
　ｔ：→次のアイドレス　＝　ウォードレスの開発（イベント），源健司（ＡＣＥ），甲殻型ウォードレスダンサー（職業）
｝</t>
  </si>
  <si>
    <t xml:space="preserve">　　＊ウォードレスダンサーはウォードレスを扱える。
</t>
  </si>
  <si>
    <t>（甲殻型ウォードレスダンサー）</t>
  </si>
  <si>
    <t>（ベテランのウォードレス兵）</t>
  </si>
  <si>
    <t>（フルボーグ）</t>
  </si>
  <si>
    <t xml:space="preserve">　　＊ドラッガーはドラックによる強化行為により、任意の評価を評価＋１補正することができ、この時燃料２万ｔを必ず消費する。
　　＊ドラッガーは予知夢行為（判定：幸運）ができ、この時燃料１万ｔを消費する。
</t>
  </si>
  <si>
    <t>Ｌ：夢使い＝｛
　ｔ：名称＝夢使い（職業）
　ｔ：要点＝手を伸ばすパジャマ姿の人物
　ｔ：周辺環境＝他人の夢
　ｔ：評価＝体格０，筋力０，耐久力－１，外見３，敏捷６，器用１，感覚２，知識０，幸運１
　ｔ：特殊＝｛
　　＊夢使いの職業カテゴリ　＝　派生職業アイドレスとして扱う。
　　＊夢使いは他人の夢に侵入できる。睡眠中２０％の確率で生き物は夢を見るとする。
　　＊夢使いは夢の中で攻撃行為（敏捷＋外見）／２を行うことが出来、成功すれば相手を殺害できる。自分は損害を受けないが、他の夢使いからの攻撃は受ける。
　｝
　→次のアイドレス：・ナイトメア（職業）・ナイトメア月子（ＡＣＥ）・サキュバス（職業）・夢魔狩人（職業）
｝</t>
  </si>
  <si>
    <t>魔術的舞踏子</t>
  </si>
  <si>
    <t>Ｌ：魔術的舞踏子＝｛
　ｔ：名称＝魔術的舞踏子（職業）
　ｔ：要点＝魔女の帽子，太陽系総軍軍服魔女風
　ｔ：周辺環境＝甲板
　ｔ：評価＝体格０，筋力０，耐久力０，外見２，敏捷２，器用３，感覚３，知識３，幸運２
　ｔ：特殊＝｛
　　＊魔術的舞踏子の職業カテゴリ　＝　派生職業アイドレスとして扱う。
　　＊魔術的舞踏子は詠唱戦行為ができ、この時、あらゆる判定は評価＋１される。
　　＊魔術的舞踏子はパイロット行為ができ、この時、あらゆる判定は評価＋３される。この時燃料２万ｔを必ず消費する。
　　＊魔術的舞踏子舞踏子は人騎兵のパイロットになることが出来る。
　　＊魔術的舞踏子は、ヤガミ、ドランジ、アキを守る場合戦闘力は評価＋２される。
　｝
　→次のアイドレス：・魔法少女（職業）・ヤガミ妖精（職業）・魔女（職業）
｝</t>
  </si>
  <si>
    <t>魔法少女</t>
  </si>
  <si>
    <t>Ｌ：元気な舞踏子＝｛
　ｔ：名称＝元気な舞踏子（職業）
　ｔ：要点＝太陽系総軍軍服風，ハイヒール，元気そう
　ｔ：周辺環境＝軍艦
　ｔ：評価＝体格－１，筋力１，耐久力１，外見１，敏捷２，器用１，感覚２，知識－１，幸運０
　ｔ：特殊＝｛
　　＊元気な舞踏子の職業カテゴリ　＝　派生職業アイドレスとして扱う。
　　＊元気な舞踏子はＩ＝Ｄ、ＲＢ、艦船のパイロットになることができ、これらを使った判定では評価＋１を受ける。
　　＊元気な舞踏子はコパイロット行為ができる。
　　＊元気な舞踏子はオペレーター行為ができる。
　　＊ヤガミ、ドランジ、アキが居る場合、元気な舞踏子の戦闘力は評価＋３される。
　｝
　→次のアイドレス：・シャルルとその飼い主（ＡＣＥ）・ヒサ（ＡＣＥ）・ウイングオブテイタニア（ＡＣＥ）・強い舞踏子（職業）
｝</t>
  </si>
  <si>
    <t xml:space="preserve">　　＊ミフネは射撃を受けた場合の装甲判定に必ず成功する。
　　＊ミフネは白兵戦闘行為が出来、この時、攻撃、防御、移動判定は評価＋４され、燃料は必ず－２万ｔされる。
　　＊ミフネは同調判定に＋２の修正を得る。
</t>
  </si>
  <si>
    <t xml:space="preserve">　　＊鞭の達人は移動（判定：敏捷）時、判定に評価＋３することが出来る。この時燃料は必ず－１万ｔされる。
　　＊鞭の達人は侵入行為ができ、侵入行為（判定：幸運）時、判定は評価＋３され、燃料は必ず－２万ｔされる。
　　＊鞭の達人は白兵戦行為が出来、この時、攻撃、防御、移動判定は評価＋２され、燃料は必ず－２万ｔされる。
　　＊鞭の達人は敵を倒した時、殺さすことを選択しないでも良い。
</t>
  </si>
  <si>
    <t xml:space="preserve">　　＊犬妖精はコパイロット行為ができる。
　　＊犬妖精はオペレーター行為ができる。
　　＊犬妖精は追跡行為ができる。この時、追跡の判定は評価＋３され、燃料は必ず－１万ｔされる。
　　＊犬妖精は白兵戦行為ができ、この時、攻撃、防御、移動判定は評価＋１され、燃料は必ず－１万ｔされる。
</t>
  </si>
  <si>
    <t xml:space="preserve">　　＊犬は夜間戦闘行為ができ、この時、攻撃、防御、移動判定は評価＋２され、燃料は必ず－２万ｔされる。
　　＊犬は追跡行為ができ、判定は評価＋３される。
　　＊犬は指定が基本職業（最初にとることができる職業アイドレス）であればリクエスト制限を受けずにイベントに参加できる。
　　＊犬は移動時ＡＲの消費を１少なくすることができる。
</t>
  </si>
  <si>
    <t xml:space="preserve">　　＊銃士隊は白兵戦行為ができる。この時、選択によって白兵戦の攻撃判定は評価＋２できる。補正を選択した時は燃料１万ｔを必ず消費する。
　　＊銃士隊はＩ＝Ｄに乗っていないとき、独自で近距離戦闘行為ができ、この時、選択によって近距離戦闘の攻撃判定は評価＋２できる。補正を選択した時は燃料１万ｔを必ず消費する。
　　＊銃士隊はＩ＝Ｄに乗っていないとき、独自で中距離戦闘行為ができ、この時、選択によって中距離戦闘の攻撃判定は評価＋２できる。補正を選択した時は燃料１万ｔを必ず消費する。
</t>
  </si>
  <si>
    <t xml:space="preserve">　　＊犬の神様は絶技メッセージが使える。（どんな距離にでも声を届かせられる）
　　＊犬の神様は小型化出来る（５ｍ→７０ｃｍ）
　　＊犬の神様は追跡行為が出来る。この時、追跡の判定は評価＋３され、燃料は必ず－１万ｔされる。
　　＊犬の神様は白兵戦行為が出来、この時、攻撃、防御、移動判定は評価＋１される。
　　＊犬の神様はウォードレス、Ｉ＝Ｄ、乗り物などに乗っていない場合、ＡＲを１５として扱い、その背に２名までを輸送できる。
</t>
  </si>
  <si>
    <t xml:space="preserve">　　＊犬の決戦存在はコパイロット行為が出来る。
　　＊犬の決戦存在はオペレーター行為が出来る。この時、オペレーターの判定は評価＋３され、燃料は必ず－１万ｔされる。
　　＊犬の決戦存在は追跡行為が出来る。この時、追跡の判定は評価＋３され、燃料は必ず－１万ｔされる。
　　＊犬の決戦存在は白兵戦行為が出来、この時、攻撃、防御、移動判定は評価＋１される。
　　＊犬の決戦存在は飼い主を対象とする攻撃を替わりに受けることが出来る。
</t>
  </si>
  <si>
    <t xml:space="preserve">　　＊竜士隊は白兵戦行為ができる。この時、選択によって白兵戦の攻撃判定は評価＋２できる。補正を選択した時は燃料２万ｔを必ず消費する。
　　＊竜士隊は近距離戦闘行為ができ、この時、選択によって近距離戦闘の攻撃判定は評価＋２できる。補正を選択した時は燃料２万ｔを必ず消費する。
　　＊竜士隊は中距離戦闘行為ができ、この時、選択によって中距離戦闘の攻撃判定は評価＋２できる。補正を選択した時は燃料２万ｔを必ず消費する。
</t>
  </si>
  <si>
    <t xml:space="preserve">　　＊ぽちの騎士はぽちを守る限りにおいて全判定は評価＋２される。
　　＊ぽちの騎士はぽちを守る限りにおいてあらゆる作戦に参加できる。
　　＊ぽちの騎士はぽちを守る限りにおいて同調判定に必ず成功する。
</t>
  </si>
  <si>
    <t>　　＊ベルヴェデーレの乗り物カテゴリ　＝　大型Ｉ＝Ｄ，王専用機として扱う。
　　＊ベルヴェデーレは王機であり、藩王が乗る場合、全性能が評価＋２される。
　　＊ベルヴェデーレは中距離戦闘行為ができる。この時、中距離戦闘の攻撃判定は評価＋４される。燃料を３万ｔ消費する。
　　＊ベルヴェデーレは遠距離戦闘行為ができ、この時、遠距離戦闘の攻撃判定は評価＋６される。燃料を３万ｔ消費する。
　　＊ベルヴェデーレは戦闘時に１機につき燃料５万ｔを使用する。
　　＊ベルヴェデーレは戦闘時に１機につき資源６万ｔを使用する。
　　＊ベルヴェデーレはパイロット１人の他、コパイロット３名を必要とする。
　　＊ベルヴェデーレの人機数　＝　２５人機として扱う。
　　＊ベルヴェデーレのアタックランク　＝　ＡＲは１０として扱う。</t>
  </si>
  <si>
    <t>Ｌ：撃雷号　＝　｛
　ｔ：名称　＝　撃雷号（乗り物）
　ｔ：評価　＝　体格１５，筋力１５，耐久力１５，外見３，敏捷６，器用３，感覚３，知識６，幸運３，対空戦闘１２
　ｔ：特殊　＝　｛
　　＊撃雷号の乗り物カテゴリ　＝　大型Ｉ＝Ｄとして扱う。
　　＊撃雷号はヒーローユニット、全自動消防対災害システムとして扱う。
　　＊撃雷号は全距離戦闘行為ができる。
　　＊撃雷号は全周囲戦闘行為ができる。
　　＊撃雷号は全世界単独戦闘行為ができる。
　　＊撃雷号は単独大気圏脱出能力を持つ。
　　＊撃雷号は量産不可能であり、常時一機しか存在しない。
　　＊撃雷号は整備判定を必要としない。
　　＊撃雷号は白兵戦行為ができ、この時、白兵戦の攻撃判定は評価＋９される。燃料はこれを消費しない。
　　＊撃雷号は戦闘時に１機につき重複なしの１００声援を使用する。
　　＊撃雷号は学生もしくはパイロット１人（能力評価は２倍）を必要とする。
　　＊撃雷号の起動キーはフィーブル藩王が持ち、任意の人物に預けることができる。
　　＊撃雷号の人機数　＝　５０人機として扱う。
　　＊撃雷号のアタックランク　＝　ＡＲは１０として扱う。
　｝
　ｔ：→次のアイドレス　＝　撃雷号改（自由号）の建造（イベント），小村佳々子（ＡＣＥ）
｝</t>
  </si>
  <si>
    <t>整備士</t>
  </si>
  <si>
    <t>職２</t>
  </si>
  <si>
    <t>テストパイロット</t>
  </si>
  <si>
    <t>職３</t>
  </si>
  <si>
    <t>合計</t>
  </si>
  <si>
    <t>歩兵</t>
  </si>
  <si>
    <t>バトルメード</t>
  </si>
  <si>
    <t>なし</t>
  </si>
  <si>
    <t>Ｉ＝Ｄ</t>
  </si>
  <si>
    <t>南</t>
  </si>
  <si>
    <t>はてない</t>
  </si>
  <si>
    <t>猫</t>
  </si>
  <si>
    <t>剣士</t>
  </si>
  <si>
    <t>理力使い</t>
  </si>
  <si>
    <t>忍者</t>
  </si>
  <si>
    <t>サイボーグ</t>
  </si>
  <si>
    <t>医師</t>
  </si>
  <si>
    <t>学生</t>
  </si>
  <si>
    <t>銃士隊</t>
  </si>
  <si>
    <t>名パイロット</t>
  </si>
  <si>
    <t>ウォードレスダンサー</t>
  </si>
  <si>
    <t>偵察兵</t>
  </si>
  <si>
    <t>名整備士</t>
  </si>
  <si>
    <t>名医</t>
  </si>
  <si>
    <t>舞踏子</t>
  </si>
  <si>
    <t>理力建築士</t>
  </si>
  <si>
    <t>Ｌ：侍女　＝　｛
　ｔ：名称　＝　侍女（職業）
　ｔ：要点　＝　女官服，書類
　ｔ：周辺環境　＝　宮廷
　ｔ：評価　＝　体格０，筋力０，耐久力０，外見２，敏捷０，器用３，感覚２，知識１，幸運１
　ｔ：特殊　＝　｛
　　＊侍女の職業カテゴリ　＝　派生職業アイドレスとして扱う。
　　＊侍女は帝國慈愛教会（援助金１５億わんわん×４）を贈る先の国を選ぶための投票権を持つ。この能力は根源力５００００以上を保有する時のみ使える。
　　＊侍女は吏族、帝國参謀の出仕アイドレスとして使うことができる。
　｝
　ｔ：→次のアイドレス　＝　後宮女官（職業），女官長（職業），帝國議会（イベント），王女付き侍女（職業），ノーア・フラノ姫（ＡＣＥ），ヴァンシスカ・オーノール（ＡＣＥ）
｝</t>
  </si>
  <si>
    <t xml:space="preserve">　　＊侍女は帝國慈愛教会（援助金１５億わんわん×４）を贈る先の国を選ぶための投票権を持つ。この能力は根源力５００００以上を保有する時のみ使える。
　　＊侍女は吏族、帝國参謀の出仕アイドレスとして使うことができる。
</t>
  </si>
  <si>
    <t>Ｌ：隠居したメード　＝　｛
　ｔ：名称　＝　隠居したメード（職業）
　ｔ：要点　＝　布団，布団の中で輝く瞳，壁にかけてあるメード服，箒型銃
　ｔ：周辺環境　＝　ＴＶ，プレステ
　ｔ：評価　＝　体格０，筋力０，耐久力０，外見－１，敏捷７，器用７，感覚２，知識－１，幸運１
　ｔ：特殊　＝　｛
　　＊隠居したメードの職業カテゴリ　＝　派生職業アイドレスとして扱う。
　　＊隠居したメードは士族専用Ｉ＝Ｄのパイロットになることが出来る。
　　＊隠居したメードは援軍行為ができ、独自判断でどこの藩民としても活動出来る。
　　＊隠居したメードは宰相に対して直接メッセ上で意見を奏上する権限を持つ。この能力は根源力５００００以上を保有する時のみ使える。
　　＊隠居したメードは若いメードを鍛え上げる。若いメードに属するアイドレスの保有者の能力は評価＋２される。
　　＊隠居したメードは判定時に燃料１万ｔを必ず消費する。
　｝
　ｔ：→次のアイドレス　＝　女賢者（職業），エリザベス・リアティ（ＡＣＥ），ヒルデガルド（ＡＣＥ），テル（ＡＣＥ）
｝</t>
  </si>
  <si>
    <t xml:space="preserve">　　＊隠居したメードは士族専用Ｉ＝Ｄのパイロットになることが出来る。
　　＊隠居したメードは援軍行為ができ、独自判断でどこの藩民としても活動出来る。
　　＊隠居したメードは宰相に対して直接メッセ上で意見を奏上する権限を持つ。この能力は根源力５００００以上を保有する時のみ使える。
　　＊隠居したメードは若いメードを鍛え上げる。若いメードに属するアイドレスの保有者の能力は評価＋２される。
　　＊隠居したメードは判定時に燃料１万ｔを必ず消費する。
</t>
  </si>
  <si>
    <t xml:space="preserve">　　＊魔術師に仕える者は魔術師に仕えなければこれ以外の全ての特殊を使うことが出来ない。
　　＊魔術師に仕える者は人獣になることが出来、体格、筋力、耐久力を使う判定では評価＋５を受ける。食料を１万ｔ消費する。
　　＊魔術師に仕える者は不死であり、新月になると自己再生する。
　　＊魔術師に仕える者は魔術師を守る場合、ダメージを全て代わりに受けられる。
</t>
  </si>
  <si>
    <t>Ｌ：特殊工作員　＝　｛
　ｔ：名称　＝　特殊工作員（職業）
　ｔ：要点　＝　タイツ，拳銃，長い髪
　ｔ：周辺環境　＝　館の中
　ｔ：評価　＝　体格０，筋力０，耐久力０，外見１，敏捷４，器用３，感覚６，知識３，幸運１
　ｔ：特殊　＝　｛
　　＊特殊工作員の職業カテゴリ　＝　派生職業アイドレスとして扱う。
　　＊特殊工作員は援軍行為ができ、宰相の許可があればどこの藩民としても活動出来る。
　　＊特殊工作員は侵入行為が出来、この時、評価＋２出来る。
　　＊特殊工作員はＩ＝Ｄに乗っていないとき、独自で近距離戦闘行為ができ、この時、選択によって近距離戦闘の攻撃判定は評価＋３出来る。補正を選択した時は燃料１万ｔを必ず消費する。
　　＊特殊工作員はＩ＝Ｄに乗っていないとき、独自で中距離戦闘行為ができ、この時、選択によって中距離戦闘の攻撃判定は評価＋２出来る。補正を選択した時は燃料１万ｔを必ず消費する。
　｝
　ｔ：→次のアイドレス　＝　宰相の養女（職業），奥さん（職業），叶わない恋（イベント）
｝</t>
  </si>
  <si>
    <t>Ｌ：優しい死神　＝　｛
　ｔ：名称　＝　優しい死神（職業）
　ｔ：要点　＝　微音拳銃，黒い服
　ｔ：周辺環境　＝　飛び交うハト
　ｔ：評価　＝　体格０，筋力０，耐久力０，外見０，敏捷２，器用２，感覚２，知識１，幸運０
　ｔ：特殊　＝　｛
　　＊優しい死神の職業カテゴリ　＝　派生職業アイドレスとして扱う。
　　＊優しい死神は隠蔽に必ず成功でき、隠蔽を破ろうとする場合の判定難易に評価＋４を与える。
　　＊優しい死神はＩ＝Ｄに乗っていないとき、独自で近距離戦闘行為ができ、この時、近距離戦闘の攻撃判定は評価＋３できる。補正を選択した時は燃料１万ｔを必ず消費する。
　｝
　ｔ：→次のアイドレス　＝　香川優斗（ＡＣＥ），岩崎仲俊（ＡＣＥ），大きな手の女（ＡＣＥ），ライラプス（ＡＣＥ），暗殺者（職業），短剣使い（職業）
｝</t>
  </si>
  <si>
    <t xml:space="preserve">　　＊優しい死神は隠蔽に必ず成功でき、隠蔽を破ろうとする場合の判定難易に評価＋４を与える。
　　＊優しい死神はＩ＝Ｄに乗っていないとき、独自で近距離戦闘行為ができ、この時、近距離戦闘の攻撃判定は評価＋３できる。補正を選択した時は燃料１万ｔを必ず消費する。
</t>
  </si>
  <si>
    <t>Ｌ：魔法使い　＝　｛
　ｔ：名称　＝　魔法使い（職業）
　ｔ：要点　＝　婚期を逃した，純真そうな顔
　ｔ：周辺環境　＝　街角
　ｔ：評価　＝　体格０，筋力－１，耐久力－１，外見０，敏捷－１，器用１，感覚２，知識２，幸運０
　ｔ：特殊　＝　｛
　　＊魔法使いの職業カテゴリ　＝　派生職業アイドレスとして扱う。
　　＊魔法使いは詠唱戦行為ができ、この時、詠唱戦（（知識＋器用）÷２）の攻撃判定は評価＋２され、燃料は必ず－１万ｔされる。
　　＊魔法使いは５ｍ先までの目標に自らの人生を語ることで人間相手なら泣かせて前を見えなくさせ、相手の感覚力を評価－４に低下させることができる。ただし、相手も魔法使い、アラダである場合は効果がない。（燃料は消費しない）
　｝
　ｔ：→次のアイドレス　＝　大魔法使い（職業），風を追う者（職業），海法紀光（ＡＣＥ）
｝</t>
  </si>
  <si>
    <t xml:space="preserve">　　＊魔法使いは詠唱戦行為ができ、この時、詠唱戦（（知識＋器用）÷２）の攻撃判定は評価＋２され、燃料は必ず－１万ｔされる。
　　＊魔法使いは５ｍ先までの目標に自らの人生を語ることで人間相手なら泣かせて前を見えなくさせ、相手の感覚力を評価－４に低下させることができる。ただし、相手も魔法使い、アラダである場合は効果がない。（燃料は消費しない）
</t>
  </si>
  <si>
    <t>Ｌ：大魔法使い　＝　｛
　ｔ：名称　＝　大魔法使い（職業）
　ｔ：要点　＝　もはや悲しみを超越して優しい純真そうな顔
　ｔ：周辺環境　＝　楡の木の木陰
　ｔ：評価　＝　体格０，筋力－１，耐久力－１，外見０，敏捷－１，器用２，感覚２，知識４，幸運０
　ｔ：特殊　＝　｛
　　＊大魔法使いの職業カテゴリ　＝　派生職業アイドレスとして扱う。
　　＊大魔法使いは詠唱戦行為ができ、この時、詠唱戦（（知識＋器用）÷２）の攻撃判定は評価＋３され、燃料は必ず－１万ｔされる。
　　＊大魔法使いは、魔法を使い、壁を蹴ってさらにジャンプすることができる。この場合では詠唱戦の判定でこれを行う。
　｝
　ｔ：→次のアイドレス　＝　楡の木の賢者（職業），妖精に愛されしもの（職業），０１ネコリス（ＡＣＥ），ラフカディオ・ハン（ＡＣＥ），前田武士（ＡＣＥ）
｝</t>
  </si>
  <si>
    <t xml:space="preserve">　　＊大魔法使いは詠唱戦行為ができ、この時、詠唱戦（（知識＋器用）÷２）の攻撃判定は評価＋３され、燃料は必ず－１万ｔされる。
　　＊大魔法使いは、魔法を使い、壁を蹴ってさらにジャンプすることができる。この場合では詠唱戦の判定でこれを行う。
</t>
  </si>
  <si>
    <t>Ｌ：風を追う者　＝　｛
　ｔ：名称　＝　風を追う者（職業）
　ｔ：要点　＝　旅装束
　ｔ：周辺環境　＝　絶望の荒野
　ｔ：評価　＝　体格０，筋力－１，耐久力０，外見０，敏捷０，器用１，感覚０，知識３，幸運０
　ｔ：特殊　＝　｛
　　＊風を追う者の職業カテゴリ　＝　派生職業アイドレスとして扱う。
　　＊風を追う者は世界解析ができ、攻撃対象の技を一つ、無効化できる。
　｝
　ｔ：→次のアイドレス　＝　ネコリスの友（職業），風の中心を探すもの（職業），ＴＡＧＡＭＩ（ＡＣＥ）
｝</t>
  </si>
  <si>
    <t xml:space="preserve">　　＊風を追う者は世界解析ができ、攻撃対象の技を一つ、無効化できる。
</t>
  </si>
  <si>
    <t>Ｌ：妖精に愛されしもの　＝　｛
　ｔ：名称　＝　妖精に愛されしもの（職業）
　ｔ：要点　＝　妖精に抱きつかれる
　ｔ：周辺環境　＝　泉
　ｔ：評価　＝　体格０，筋力０，耐久力０，外見０，敏捷２，器用３，感覚２，知識４，幸運３
　ｔ：特殊　＝　｛
　　＊妖精に愛されしものの職業カテゴリ　＝　派生職業アイドレスとして扱う。
　　＊妖精に愛されしものは隠蔽をかならず無効化出来、幻影の効果も受けない。
　　＊妖精に愛されしものは飛行が出来る。人を輸送することは出来ない
　　＊妖精に愛されしものは羽妖精を召喚でき、これを守って使って闘える。（妖精召喚中は他の特殊を使える）
　　＊妖精に愛されしものは移動時のＡＲ消費が－１される。
　｝
　ｔ：→次のアイドレス　＝　小人さんたち（イベント），ピクシーＱ（ＡＣＥ），妖精博士（職業），精霊戦士（職業）
｝</t>
  </si>
  <si>
    <t xml:space="preserve">　　＊妖精に愛されしものは隠蔽をかならず無効化出来、幻影の効果も受けない。
　　＊妖精に愛されしものは飛行が出来る。人を輸送することは出来ない
　　＊妖精に愛されしものは羽妖精を召喚でき、これを守って使って闘える。（妖精召喚中は他の特殊を使える）
　　＊妖精に愛されしものは移動時のＡＲ消費が－１される。
</t>
  </si>
  <si>
    <t>Ｌ：風の中心を探すもの　＝　｛
　ｔ：名称　＝　風の中心を探すもの（職業）
　ｔ：要点　＝　旅装束，浮かぶ鞄
　ｔ：周辺環境　＝　精霊の降る荒野
　ｔ：評価　＝　体格０，筋力０，耐久力０，外見０，敏捷０，器用３，感覚０，知識３，幸運０
　ｔ：特殊　＝　｛
　　＊風の中心を探すものの職業カテゴリ　＝　派生職業アイドレスとして扱う。
　　＊風の中心を探すものは世界解析ができる。
　　＊風の中心を探すものは対象の特殊を一つ、無効化できる。
　　＊風の中心を探すものはＩ＝Ｄに乗っていないとき、独自で近距離戦闘行為ができ、この時、選択によって近距離戦闘の攻撃判定は評価＋２できる。補正を選択した時は燃料１万ｔを必ず消費する。
　｝
　ｔ：→次のアイドレス　＝　世界移動存在（職業），精霊使い（職業），クリサリス・ミルヒ（ＡＣＥ），ブラック・レイディ（ＡＣＥ）｝</t>
  </si>
  <si>
    <t xml:space="preserve">　　＊風の中心を探すものは世界解析ができる。
　　＊風の中心を探すものは対象の特殊を一つ、無効化できる。
　　＊風の中心を探すものはＩ＝Ｄに乗っていないとき、独自で近距離戦闘行為ができ、この時、選択によって近距離戦闘の攻撃判定は評価＋２できる。補正を選択した時は燃料１万ｔを必ず消費する。
</t>
  </si>
  <si>
    <t>Ｌ：精霊使い　＝　｛
　ｔ：名称　＝　精霊使い（職業）
　ｔ：要点　＝　精霊，精霊回路
　ｔ：周辺環境　＝　精霊の降る荒野
　ｔ：評価　＝　体格０，筋力０，耐久力０，外見０，敏捷２，器用３，感覚２，知識５，幸運０
　ｔ：特殊　＝　｛
　　＊精霊使いの職業カテゴリ　＝　派生職業アイドレスとして扱う。
　　＊精霊使いは精霊を召喚でき、これを使って闘える。精霊はＡＲ１５として扱い、その能力は６、白兵、近距離、中距離、詠唱戦が出来る。地水火風のいずれかの種類を選択すること。召喚にはＡＲ３を使い、（知識＋幸運）／２で判定を行う。その難易は９である。
　　＊精霊使いは対象の特殊を一つ、無効化出来る。
　｝
　ｔ：→次のアイドレス　＝　世界移動存在（職業），ネル＆シーナ（ＡＣＥ），高位精霊使い（職業），精霊戦士（職業）
｝</t>
  </si>
  <si>
    <t xml:space="preserve">　　＊精霊使いは精霊を召喚でき、これを使って闘える。精霊はＡＲ１５として扱い、その能力は６、白兵、近距離、中距離、詠唱戦が出来る。地水火風のいずれかの種類を選択すること。召喚にはＡＲ３を使い、（知識＋幸運）／２で判定を行う。その難易は９である。
　　＊精霊使いは対象の特殊を一つ、無効化出来る。
</t>
  </si>
  <si>
    <t>Ｌ：忍者　＝　｛
　ｔ：名称　＝　忍者（職業）
　ｔ：要点　＝　手裏剣
　ｔ：周辺環境　＝　隠れ里
　ｔ：評価　＝　体格－１，筋力－１，耐久力１，外見－１，敏捷１，器用１，感覚１，知識０，幸運－１
　ｔ：特殊　＝　｛
　　＊忍者の職業カテゴリ　＝　基本職業アイドレスとして扱う。
　　＊忍者は白兵戦行為ができ、この時、白兵戦の攻撃判定は評価＋２され、燃料は必ず－１万ｔされる。
　　＊忍者は侵入行為をすることができ、この時、侵入判定（幸運）は評価＋２され、燃料は必ず－１万ｔされる。
　｝
　ｔ：→次のアイドレス　＝　世界忍者（職業），ロジャー（ＡＣＥ），エミリオ来日（イベント）
｝</t>
  </si>
  <si>
    <t xml:space="preserve">　　＊忍者は白兵戦行為ができ、この時、白兵戦の攻撃判定は評価＋２され、燃料は必ず－１万ｔされる。
　　＊忍者は侵入行為をすることができ、この時、侵入判定（幸運）は評価＋２され、燃料は必ず－１万ｔされる。
</t>
  </si>
  <si>
    <t>Ｌ：世界忍者　＝　｛
　ｔ：名称　＝　世界忍者（職業）
　ｔ：要点　＝　世界の国をモチーフにした忍者装束（例：イギリス忍者），尻尾，悪そうな目
　ｔ：周辺環境　＝　城の屋根
　ｔ：評価　＝　体格－１，筋力０，耐久力０，外見１，敏捷２，器用－１，感覚２，知識－１，幸運０
　ｔ：特殊　＝　｛
　　＊世界忍者の職業カテゴリ　＝　派生職業アイドレスとして扱う。
　　＊世界忍者は夜間戦闘行為ができ、この時、攻撃、防御、移動判定は評価＋２され、燃料は必ず－２万ｔされる。
　　＊世界忍者は白兵戦行為ができ、この時、攻撃、防御、移動判定は評価＋２され、燃料は必ず－２万ｔされる。
　　＊世界忍者は侵入行為ができ、侵入行為（判定：幸運）時、判定は評価＋３される。
　　＊世界忍者は施設破壊ができ、このとき施設の効果は無視される。
　｝
　ｔ：→次のアイドレス　＝　世界貴族（職業），エミリオ・スタンベルク（ＡＣＥ），世界侍（職業）
｝</t>
  </si>
  <si>
    <t xml:space="preserve">　　＊世界忍者は夜間戦闘行為ができ、この時、攻撃、防御、移動判定は評価＋２され、燃料は必ず－２万ｔされる。
　　＊世界忍者は白兵戦行為ができ、この時、攻撃、防御、移動判定は評価＋２され、燃料は必ず－２万ｔされる。
　　＊世界忍者は侵入行為ができ、侵入行為（判定：幸運）時、判定は評価＋３される。
　　＊世界忍者は施設破壊ができ、このとき施設の効果は無視される。
</t>
  </si>
  <si>
    <t>Ｌ：世界貴族　＝　｛
　ｔ：名称　＝　世界貴族（職業）
　ｔ：要点　＝　赤いマフラー，貴族服
　ｔ：周辺環境　＝　西洋城
　ｔ：評価　＝　体格０，筋力３，耐久力３，外見５，敏捷２，器用０，感覚３，知識４，幸運０
　ｔ：特殊　＝　｛
　　＊世界貴族の職業カテゴリ　＝　派生職業アイドレスとして扱う。
　　＊世界貴族は白兵戦、近距離戦、中距離戦闘行為ができる。
　　＊世界貴族は白兵戦行為ができ、この時、選択によって白兵戦の攻撃判定は評価＋２出来る。補正を選択した時は燃料１万ｔを必ず消費する。
　　＊世界貴族はターンの頭に＋１億を国庫におさめる。
　｝
　ｔ：→次のアイドレス　＝　バトゥ・ハライ（ＡＣＥ），悪魔キルケー（ＮＰＣ），富豪（職業），道楽貴族（職業），傭兵軍設立（イベント）
｝</t>
  </si>
  <si>
    <t xml:space="preserve">　　＊世界貴族は白兵戦、近距離戦、中距離戦闘行為ができる。
　　＊世界貴族は白兵戦行為ができ、この時、選択によって白兵戦の攻撃判定は評価＋２出来る。補正を選択した時は燃料１万ｔを必ず消費する。
　　＊世界貴族はターンの頭に＋１億を国庫におさめる。
</t>
  </si>
  <si>
    <t>-</t>
  </si>
  <si>
    <t>L：帝國軍元帥 ＝ ｛
　t：名称 ＝ 帝國軍元帥(特別職業)
　t：要点 ＝ 元帥杖，軍服，目つきが鋭い
　t：周辺環境 ＝ 司令部
　t：評価 ＝ 体格3，筋力0，耐久力1，外見10，敏捷2，器用2，感覚3，知識3，幸運2
　t：特殊 ＝ ｛
　　＊帝國軍元帥の職業カテゴリ ＝ 特別職業アイドレスとして扱う。
　　＊帝國軍元帥は部下に命令行為ができ、この時、部下に関する判定を行う際に評価＋5補正する。
　　＊帝國軍元帥は帝國軍配下部隊との同調判定に必ず成功する。
　｝
　t：→次のアイドレス ＝ 元帥杖(アイテム)，帝國軍司令部(施設)，ベリサリウス(ACE)，奏上(イベント)
｝</t>
  </si>
  <si>
    <t>↓行為不可の場合は - と入力してください。</t>
  </si>
  <si>
    <t xml:space="preserve">　　＊ゲーマーはＡＲ７以下のとき全評価を評価＋２される。
　　＊ゲーマーはそのゲーム内の同じ行為を行う場合、その行為は評価＋２される。
</t>
  </si>
  <si>
    <t xml:space="preserve">　　＊はてない国人は一人につきターン開始時に生物資源１万ｔが増加する代わりに食料１万ｔを消費する。
　　＊はてない国人は一般行為判定を伴うイベントに出るたびに食料１万ｔを消費する。
</t>
  </si>
  <si>
    <t xml:space="preserve">　　＊高位森国人は根源力２５０００以下は着用できない。
　　＊高位森国人は一般行為判定を伴うイベントに出るたびに食料１万ｔを消費する。
</t>
  </si>
  <si>
    <t xml:space="preserve">　　＊西国人は一人につきターン開始時に燃料１万ｔが増加する代わりに資源１万ｔを消費する。
　　＊西国人は一般行為判定を伴うイベントに出るたびに食料１万ｔを消費する。
</t>
  </si>
  <si>
    <t>Ｌ：謙者　＝　｛
　ｔ：名称　＝　謙者（ウォードレス）
　ｔ：評価　＝　全能力＋３
　ｔ：特殊　＝　｛
　　＊謙者のアイテムカテゴリ　＝　着用型アイテムとして扱う。
　　＊謙者の位置づけ　＝　ウォードレスとして扱う。
　　＊謙者の着用箇所　＝　全身装備として扱う。
　　＊謙者のみなし職業　＝　歩兵として扱う。
　　＊謙者の着用条件　＝　謙者は歩兵，偵察兵１名が着用することができる。
　　＊謙者の人機数　＝　２人機として扱う。
　　＊謙者アタックランク　＝　ＡＲは１２として扱う。
　　＊謙者の効果　＝　戦闘時に１機につき食料１万ｔを使用する。
　　＊謙者は白兵戦、近距離戦、中距離戦闘行為ができる。
　｝
　ｔ：→次のアイドレス　＝　偵察型ウォードレスの開発（イベント），本格的ウォードレスの開発（イベント），次期主力ウォードレスの開発（イベント）
｝</t>
  </si>
  <si>
    <t>　　＊謙者のみなし職業　＝　歩兵として扱う。
　　＊謙者の着用条件　＝　謙者は歩兵，偵察兵１名が着用することができる。
　　＊謙者の人機数　＝　２人機として扱う。
　　＊謙者アタックランク　＝　ＡＲは１２として扱う。
　　＊謙者の効果　＝　戦闘時に１機につき食料１万ｔを使用する。
　　＊謙者は白兵戦、近距離戦、中距離戦闘行為ができる。</t>
  </si>
  <si>
    <t>Ｌ：天陽　＝　｛
　ｔ：名称　＝　天陽（ウォードレス）
　ｔ：評価　＝　全能力＋２
　ｔ：特殊　＝　｛
　　＊天陽のアイテムカテゴリ　＝　着用型アイテムとして扱う。
　　＊天陽の位置づけ　＝　ウォードレスとして扱う。
　　＊天陽の着用箇所　＝　全身装備として扱う。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
　｝
　ｔ：→次のアイドレス　＝　なし
｝</t>
  </si>
  <si>
    <t>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t>
  </si>
  <si>
    <t>Ｌ：陽光　＝　｛
　ｔ：名称　＝　陽光（ウォードレス）
　ｔ：評価　＝　全能力＋１
　ｔ：特殊　＝　｛
　　＊陽光のアイテムカテゴリ　＝　着用型アイテムとして扱う。
　　＊陽光の位置づけ　＝　ウォードレスとして扱う。
　　＊陽光の着用箇所　＝　全身装備として扱う。
　　＊陽光のみなし職業　＝　歩兵として扱う。
　　＊陽光の着用条件　＝　陽光はウォードレスダンサー・歩兵・偵察兵１名が着用することができる。
　　＊陽光の特殊　＝　白兵戦闘行為、近距離戦闘行為、中距離戦闘行為ができ、この時、これら攻撃判定は評価＋１される。
　　＊陽光の人機数　＝　２人機として扱う。
　　＊陽光のアタックランク　＝　ＡＲは１２として扱う。
　｝
　ｔ：→次のアイドレス　＝　偵察型ウォードレスの開発（イベント），本格的ウォードレスの開発（イベント），次期主力ウォードレスの開発（イベント）
｝</t>
  </si>
  <si>
    <t>　　＊陽光のみなし職業　＝　歩兵として扱う。
　　＊陽光の着用条件　＝　陽光はウォードレスダンサー・歩兵・偵察兵１名が着用することができる。
　　＊陽光の特殊　＝　白兵戦闘行為、近距離戦闘行為、中距離戦闘行為ができ、この時、これら攻撃判定は評価＋１される。
　　＊陽光の人機数　＝　２人機として扱う。
　　＊陽光のアタックランク　＝　ＡＲは１２として扱う。</t>
  </si>
  <si>
    <t>天陽</t>
  </si>
  <si>
    <t>Ｌ：吏族　＝　｛
　ｔ：名称　＝　吏族（職業４）
　ｔ：要点　＝　宮廷服
　ｔ：周辺環境　＝　政庁
　ｔ：評価　＝　体格－１，筋力－１，耐久力３，外見０，敏捷３，器用１，感覚０，知識１，幸運０
　ｔ：特殊　＝　｛
　　＊吏族の職業４カテゴリ　＝　公共職業４アイドレスとして扱う。
　　＊吏族は尚書省に出仕できる。
　　＊吏族は追加して根源力を２万持っているようにルール上振舞う事ができる。
　｝
　ｔ：→次のアイドレス　＝　なし
｝</t>
  </si>
  <si>
    <t>Ｌ：法官　＝　｛
　ｔ：名称　＝　法官（職業４）
　ｔ：要点　＝　法官服
　ｔ：周辺環境　＝　裁判所
　ｔ：評価　＝　体格２，筋力０，耐久力０，外見３，敏捷０，器用１，感覚０，知識３，幸運０
　ｔ：特殊　＝　｛
　　＊法官の職業４カテゴリ　＝　公共職業４アイドレスとして扱う。
　　＊法官は法官省に出仕できる。
　　＊法官は追加して根源力を２００００持っているようにルール上振舞う事ができる。
　｝
　ｔ：→次のアイドレス　＝　なし
｝</t>
  </si>
  <si>
    <t>Ｌ：護民官　＝　｛
　ｔ：名称　＝　護民官（職業４）
　ｔ：要点　＝　官服，警棒
　ｔ：周辺環境　＝　議事堂
　ｔ：評価　＝　体格１，筋力１，耐久力１，外見０，敏捷０，器用４，感覚０，知識１，幸運０
　ｔ：特殊　＝　｛
　　＊護民官の職業４カテゴリ　＝　公共職業４アイドレスとして扱う。
　　＊護民官は護民官事務所に出仕できる。
　　＊護民官は追加して根源力を２００００持っているようにルール上振舞う事ができる。
　｝
　ｔ：→次のアイドレス　＝　なし
｝</t>
  </si>
  <si>
    <t>Ｌ：星見司　＝　｛
　ｔ：名称　＝　星見司（職業４）
　ｔ：要点　＝　望遠鏡，本
　ｔ：周辺環境　＝　天文台
　ｔ：評価　＝　体格０，筋力－１，耐久力０，外見０，敏捷０，器用１，感覚０，知識４，幸運２
　ｔ：特殊　＝　｛
　　＊星見司の職業４カテゴリ　＝　公共職業４アイドレスとして扱う。
　　＊星見司は世界の謎ゲームに挑戦できる。（謎挑戦行為）
　　＊星見司は追加して根源力を２００００持っているようにルール上振舞う事ができる。
　｝
　ｔ：→次のアイドレス　＝　なし
｝</t>
  </si>
  <si>
    <t>Ｌ：参謀　＝　｛
　ｔ：名称　＝　参謀（職業４）
　ｔ：要点　＝　軍服
　ｔ：周辺環境　＝　赤レンガの参謀本部
　ｔ：評価　＝　体格０，筋力－１，耐久力－１，外見０，敏捷０，器用３，感覚３，知識３，幸運０
　ｔ：特殊　＝　｛
　　＊参謀の職業４カテゴリ　＝　公共職業４アイドレスとして扱う。
　　＊参謀は参謀団に出仕できる。
　　＊参謀は追加して根源力を２００００持っているようにルール上振舞う事ができる。
　｝
　ｔ：→次のアイドレス　＝　なし
｝</t>
  </si>
  <si>
    <t>Ｌ：秘書官　＝　｛
　ｔ：名称　＝　秘書官（職業４）
　ｔ：要点　＝　眼鏡，制服
　ｔ：周辺環境　＝　宰相府
　ｔ：評価　＝　体格０，筋力－１，耐久力－１，外見３，敏捷０，器用０，感覚０，知識４，幸運３
　ｔ：特殊　＝　｛
　　＊秘書官の職業４カテゴリ　＝　公共職業４アイドレスとして扱う。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
　ｔ：→次のアイドレス　＝　Ｉ＝Ｄ・フェイクトモエリバーの開発?（イベント），帝國仮面騎士団（職業４）
｝</t>
  </si>
  <si>
    <t>ユニット４</t>
  </si>
  <si>
    <t>ユニット５</t>
  </si>
  <si>
    <t>↑</t>
  </si>
  <si>
    <t>職４なしの場合は注意！</t>
  </si>
  <si>
    <t>歩兵</t>
  </si>
  <si>
    <t>バトルメード</t>
  </si>
  <si>
    <t xml:space="preserve">　　＊吏族は尚書省に出仕できる。
　　＊吏族は追加して根源力を２万持っているようにルール上振舞う事ができる。
</t>
  </si>
  <si>
    <t xml:space="preserve">　　＊法官は法官省に出仕できる。
　　＊法官は追加して根源力を２００００持っているようにルール上振舞う事ができる。
</t>
  </si>
  <si>
    <t xml:space="preserve">　　＊護民官は護民官事務所に出仕できる。
　　＊護民官は追加して根源力を２００００持っているようにルール上振舞う事ができる。
</t>
  </si>
  <si>
    <t xml:space="preserve">　　＊星見司は世界の謎ゲームに挑戦できる。（謎挑戦行為）
　　＊星見司は追加して根源力を２００００持っているようにルール上振舞う事ができる。
</t>
  </si>
  <si>
    <t xml:space="preserve">　　＊参謀は参謀団に出仕できる。
　　＊参謀は追加して根源力を２００００持っているようにルール上振舞う事ができる。
</t>
  </si>
  <si>
    <t>　　＊フェイクトモエリバーの乗り物カテゴリ　＝　Ｉ＝Ｄ，航空機として扱う。
　　＊フェイクトモエリバーはＩ＝Ｄ、航空機として扱う。
　　＊フェイクトモエリバーは白兵戦行為ができ、この時、白兵戦の攻撃判定は評価＋２される。燃料を１万ｔ消費する。
　　＊フェイクトモエリバーは中距離戦闘行為ができる。
　　＊フェイクトモエリバーは遠距離戦闘行為ができ、この時、遠距離戦闘の攻撃判定は評価＋２される。燃料を１万ｔ消費する。
　　＊フェイクトモエリバーは戦闘時に１機につき燃料３万ｔを使用する。
　　＊フェイクトモエリバーは戦闘時に１機につき資源２万ｔを使用する。
　　＊フェイクトモエリバーはパイロットの他、コパイロット２名を必要とする。
　　＊フェイクトモエリバーの人機数　＝　５人機として扱う。
　　＊フェイクトモエリバーのアタックランク　＝　ＡＲは１８として扱う。</t>
  </si>
  <si>
    <t>Ｌ：ブラックドッグ　＝　｛
　ｔ：名称　＝　Ａ７４Ｂ　ケント空戦型　ブラックドッグ（乗り物）
　ｔ：評価　＝　体格１０，筋力１４，耐久力１１，外見８，敏捷１４，器用５，感覚１０，知識５，幸運６，対空戦闘１１
　ｔ：特殊　＝　｛
　　＊ブラックドッグの乗り物カテゴリ　＝　Ｉ＝Ｄとして扱う。
　　＊ブラックドッグはＩ＝Ｄ、航空機として扱う。
　　＊ブラックドッグは宇宙で戦うことができる。
　　＊ブラックドッグは白兵戦行為ができ、この時、白兵戦の攻撃判定は評価＋２される。燃料を１万ｔ消費する。
　　＊ブラックドッグは中距離戦闘行為ができる。この時、中距離戦闘の攻撃判定は評価＋２される。燃料を１万ｔ消費する。
　　＊ブラックドッグは遠距離戦闘行為ができる。この時、遠距離戦闘の攻撃判定は評価＋１される。燃料を１万ｔ消費する。
　　＊ブラックドッグは戦闘時に１機につき燃料３万ｔを使用する。
　　＊ブラックドッグは戦闘時に１機につき資源２万ｔを使用する。
　　＊ブラックドッグはパイロットの他、コパイロット２名を必要とする。
　　＊ブラックドッグの人機数　＝　５人機として扱う。
　　＊ブラックドッグのアタックランク　＝　ＡＲは１８として扱う。
　｝
　ｔ：→次のアイドレス　＝　なし
｝</t>
  </si>
  <si>
    <t>　　＊ブラックドッグの乗り物カテゴリ　＝　Ｉ＝Ｄとして扱う。
　　＊ブラックドッグはＩ＝Ｄ、航空機として扱う。
　　＊ブラックドッグは宇宙で戦うことができる。
　　＊ブラックドッグは白兵戦行為ができ、この時、白兵戦の攻撃判定は評価＋２される。燃料を１万ｔ消費する。
　　＊ブラックドッグは中距離戦闘行為ができる。この時、中距離戦闘の攻撃判定は評価＋２される。燃料を１万ｔ消費する。
　　＊ブラックドッグは遠距離戦闘行為ができる。この時、遠距離戦闘の攻撃判定は評価＋１される。燃料を１万ｔ消費する。
　　＊ブラックドッグは戦闘時に１機につき燃料３万ｔを使用する。
　　＊ブラックドッグは戦闘時に１機につき資源２万ｔを使用する。
　　＊ブラックドッグはパイロットの他、コパイロット２名を必要とする。
　　＊ブラックドッグの人機数　＝　５人機として扱う。
　　＊ブラックドッグのアタックランク　＝　ＡＲは１８として扱う。</t>
  </si>
  <si>
    <t>Ｌ：エンジェリックフェザーワルツ　＝　｛
　ｔ：名称　＝　Ａ７３Ｂ　エンジェリックフェザーワルツ（乗り物）
　ｔ：評価　＝　体格１３，筋力１５，耐久力１３，外見８，敏捷１２，器用５，感覚１０，知識５，幸運５，対空戦闘１２
　ｔ：特殊　＝　｛
　　＊エンジェリックフェザーワルツの乗り物カテゴリ　＝　Ｉ＝Ｄとして扱う。
　　＊エンジェリックフェザーワルツは白兵戦行為ができる。
　　＊エンジェリックフェザーワルツは突撃白兵戦（近距離戦）行為ができ、この時、近距離戦の攻撃判定は評価＋４される。燃料を３万ｔ消費する。
　　＊エンジェリックフェザーワルツは遠距離戦闘行為ができ、この時、遠距離戦闘の攻撃判定は評価＋４される。燃料を３万ｔ消費する。
　　＊エンジェリックフェザーワルツは要塞戦時の攻撃判定は評価＋２される。（燃料は消費しない）
　　＊エンジェリックフェザーワルツは戦闘時に１機につき燃料４万ｔを使用する。
　　＊エンジェリックフェザーワルツは戦闘時に１機につき資源４万ｔを使用する。
　　＊エンジェリックフェザーワルツはパイロット２人の他、コパイロット２名を必要とする。
　　＊エンジェリックフェザーワルツの人機数　＝　１５人機として扱う。
　　＊エンジェリックフェザーワルツのアタックランク　＝　ＡＲは２０として扱う。ただし、地上、空中では１５として扱う。
　　＊エンジェリックフェザーワルツは宇宙で戦うことができる。
　｝
　ｔ：→次のアイドレス　＝　なし
｝</t>
  </si>
  <si>
    <t>Ｌ：宰相の愛人　＝　｛
　ｔ：名称　＝　宰相の愛人（特別職業）
　ｔ：要点　＝　制服，目立たない格好，それとなく化粧
　ｔ：周辺環境　＝　宰相府
　ｔ：評価　＝　体格１，筋力１，耐久力４，外見８，敏捷４，器用２，感覚３，知識３，幸運８
　ｔ：特殊　＝　｛
　　ひ・み・つ
　｝
　ｔ：→次のアイドレス　＝伯爵夫人（職業），孤児院の設立（イベント），養子を取る（イベント），秘密部隊隊長（職業）
｝</t>
  </si>
  <si>
    <t>Ｌ：ヤガミの恋人＝｛
　ｔ：名称＝ヤガミの恋人（職業４）
　ｔ：要点＝ヤガミと腕組み，しなだれている
　ｔ：周辺環境＝照れているヤガミ
　ｔ：評価＝体格１，筋力１，耐久力１，外見１，敏捷１，器用１，感覚１，知識１，幸運１
　ｔ：特殊＝｛
　　＊ヤガミの恋人の職業４カテゴリ　＝　藩国所有職業４アイドレスとして扱う。
　　＊ヤガミの恋人はヤガミが望めば登場を行える。
　　＊ヤガミの恋人は望めばヤガミを召喚できる。
　　＊ヤガミの恋人はヤガミ妖精と宰相府が認定したプレイヤーのみが着用できる。
　　＊ヤガミの恋人は全ての世界で活動できる。
　　＊ヤガミの恋人はヤガミを守る場合、ダメージを全て代わりに受けられる。
　　＊ヤガミの恋人はヤガミを伴う間、全判定に評価＋２の補正を受ける。
　｝
　ｔ：→次のアイドレス　＝　プレイヤーの同一存在にタッチする（イベント）
｝</t>
  </si>
  <si>
    <t>Ｌ：補給士官＝｛
　ｔ：名称＝補給士官（職業４）
　ｔ：要点＝バインダーに挟んだ書類，ボールペン，軍服
　ｔ：周辺環境＝補給物資
　ｔ：評価＝体格１，筋力１，耐久力１，外見－１，敏捷４，器用１，感覚１，知識４，幸運１
　ｔ：特殊＝｛
　　＊補給士官の職業４カテゴリ　＝　藩国所有職業４アイドレスとして扱う。
　　＊補給士官を含む部隊は、戦闘動員による食糧・燃料消費を７５％に出来る。この効果は７５％ルールを無視して効果を発揮する。この効果は重複しない（補給士官以外の効果による重複はする）
　｝
　ｔ：→次のアイドレス　＝　資源削減計画（イベント），補給所の建設（イベント）
｝</t>
  </si>
  <si>
    <t>Ｌ：スターファイター＝｛
　ｔ：名称＝スターファイター（職業）
　ｔ：要点＝宇宙戦の３Ｄ画面，ギーク
　ｔ：周辺環境＝ゲーム筐体
　ｔ：評価＝体格０，筋力０，耐久力０，外見０，敏捷０，器用０，感覚６，知識１，幸運６
　ｔ：特殊＝｛
　　＊スターファイターの職業カテゴリ　＝　派生職業アイドレスとして扱う。
　　＊スターファイターは航空機、宇宙艦船を操縦でき、またこのコパイロットになれる
　　＊航空機での戦闘時、あらゆる判定は評価＋３される。この時燃料１万ｔを必ず消費する。
　｝
　→次のアイドレス：・スターリフター（職業）・スターライナー（職業）・スターヒーロー（職業）・オタポン（ＡＣＥ）
｝</t>
  </si>
  <si>
    <t>Ｌ：宇宙軍＝｛
　ｔ：名称＝宇宙軍（職業）
　ｔ：要点＝一部機械
　ｔ：周辺環境＝宇宙船
　ｔ：評価＝体格１，筋力１，耐久力１，外見０，敏捷－１，器用０，感覚１，知識０，幸運－１
　ｔ：特殊＝｛
　　＊宇宙軍の職業カテゴリ　＝　派生職業アイドレスとして扱う。
　　＊宇宙軍はナショナルネット接続行為ができる。
　　＊宇宙軍は宇宙戦行為ができ、宇宙戦時に使用する判定で評価＋２補正する選択ができる、この時燃料１万ｔを必ず消費する。
　　＊宇宙軍は筋力、耐久力の評価を評価＋２補正することができ、この時燃料３万ｔを消費する。
　｝
　→次のアイドレス：・宇宙港（施設）・宇宙開発センター（施設）・軌道降下兵（職業）
｝</t>
  </si>
  <si>
    <t>Ｌ：ターキッシュバン　＝　｛
　ｔ：名称　＝　０３　ターキッシュバン（乗り物）
　ｔ：評価　＝　体格１１，筋力１１，耐久力１４，外見６，敏捷１１，器用８，感覚１１，知識６，幸運６
　ｔ：特殊　＝　｛
　　＊ターキッシュバンの乗り物カテゴリ　＝　Ｉ＝Ｄとして扱う。
　　＊ターキッシュバンの艦船カテゴリ　＝　艦船として扱う。
　　＊ターキッシュバンは白兵戦行為ができる。
　　＊ターキッシュバンは中距離戦闘行為ができ、この時、中距離戦闘の攻撃判定は評価＋３される。燃料を１万ｔ消費する。
　　＊ターキッシュバンは遠距離戦闘行為ができ、この時、遠距離戦闘の攻撃判定は評価＋３される。燃料を１万ｔ消費する。
　　＊ターキッシュバンは戦闘時に１機につき燃料２万ｔを使用する。
　　＊ターキッシュバンは戦闘時に１機につき資源１万ｔを使用する。
　　＊ターキッシュバンはパイロットの他、コパイロット２名を必要とする。
　　＊ターキッシュバンの人機数　＝　５人機として扱う。
　　＊ターキッシュバンのアタックランク　＝　ＡＲは１５として扱う。
　　＊ターキッシュバンは水陸両用で水上、水中、雪上で活動できる。
　｝
　ｔ：→次のアイドレス　＝　なし
｝</t>
  </si>
  <si>
    <t>　　＊ターキッシュバンの乗り物カテゴリ　＝　Ｉ＝Ｄとして扱う。
　　＊ターキッシュバンの艦船カテゴリ　＝　艦船として扱う。
　　＊ターキッシュバンは白兵戦行為ができる。
　　＊ターキッシュバンは中距離戦闘行為ができ、この時、中距離戦闘の攻撃判定は評価＋３される。燃料を１万ｔ消費する。
　　＊ターキッシュバンは遠距離戦闘行為ができ、この時、遠距離戦闘の攻撃判定は評価＋３される。燃料を１万ｔ消費する。
　　＊ターキッシュバンは戦闘時に１機につき燃料２万ｔを使用する。
　　＊ターキッシュバンは戦闘時に１機につき資源１万ｔを使用する。
　　＊ターキッシュバンはパイロットの他、コパイロット２名を必要とする。
　　＊ターキッシュバンの人機数　＝　５人機として扱う。
　　＊ターキッシュバンのアタックランク　＝　ＡＲは１５として扱う。
　　＊ターキッシュバンは水陸両用で水上、水中、雪上で活動できる。</t>
  </si>
  <si>
    <t>Ｌ：サイベリアン　＝　｛
　ｔ：名称　＝　０６　サイベリアン（乗り物）
　ｔ：評価　＝　体格１２，筋力１４，耐久力１３，外見８，敏捷１３，器用７，感覚１０，知識７，幸運６
　ｔ：特殊　＝　｛
　　＊サイベリアンの乗り物カテゴリ　＝　Ｉ＝Ｄとして扱う。
　　＊このユニットは宇宙で戦うことが出来る。
　　＊サイベリアンは白兵戦行為ができ、この時、白兵戦の攻撃判定は評価＋３される。燃料を１万ｔ消費する。
　　＊サイベリアンは近距離戦闘行為が出来る。この時、近距離戦闘の攻撃判定は評価＋３される。燃料を１万ｔ消費する。
　　＊サイベリアンは中距離戦闘行為が出来る。この時、中距離戦闘の攻撃判定は評価＋３される。燃料を１万ｔ消費する。
　　＊サイベリアンは遠距離戦闘行為ができる。この時、遠距離戦闘の攻撃判定は評価＋３される。燃料を１万ｔ消費する。
　　＊サイベリアンは戦闘時に１機につき燃料３万ｔを使用する。
　　＊サイベリアンは戦闘時に１機につき資源４万ｔを使用する。
　　＊サイベリアンはパイロットの他、コパイロット２名を必要とする。
　　＊サイベリアンの人機数　＝　１０人機として扱う。
　　＊サイベリアンのアタックランク　＝　ＡＲは１８として扱う。
　｝
　ｔ：→次のアイドレス　＝　共和国宇宙軍計画の発動（イベント），ロッテ戦術（技術）
｝</t>
  </si>
  <si>
    <t>　　＊サイベリアンの乗り物カテゴリ　＝　Ｉ＝Ｄとして扱う。
　　＊このユニットは宇宙で戦うことが出来る。
　　＊サイベリアンは白兵戦行為ができ、この時、白兵戦の攻撃判定は評価＋３される。燃料を１万ｔ消費する。
　　＊サイベリアンは近距離戦闘行為が出来る。この時、近距離戦闘の攻撃判定は評価＋３される。燃料を１万ｔ消費する。
　　＊サイベリアンは中距離戦闘行為が出来る。この時、中距離戦闘の攻撃判定は評価＋３される。燃料を１万ｔ消費する。
　　＊サイベリアンは遠距離戦闘行為ができる。この時、遠距離戦闘の攻撃判定は評価＋３される。燃料を１万ｔ消費する。
　　＊サイベリアンは戦闘時に１機につき燃料３万ｔを使用する。
　　＊サイベリアンは戦闘時に１機につき資源４万ｔを使用する。
　　＊サイベリアンはパイロットの他、コパイロット２名を必要とする。
　　＊サイベリアンの人機数　＝　１０人機として扱う。
　　＊サイベリアンのアタックランク　＝　ＡＲは１８として扱う。</t>
  </si>
  <si>
    <t>幻影使い</t>
  </si>
  <si>
    <t>ドラッグマジシャン</t>
  </si>
  <si>
    <t>泥棒猫</t>
  </si>
  <si>
    <t>世界忍者</t>
  </si>
  <si>
    <t>学兵</t>
  </si>
  <si>
    <t>戦車兵</t>
  </si>
  <si>
    <t>騎士</t>
  </si>
  <si>
    <t>風を追う者</t>
  </si>
  <si>
    <t>宇宙軍</t>
  </si>
  <si>
    <t>工兵</t>
  </si>
  <si>
    <t>猫先生</t>
  </si>
  <si>
    <t>魔法使い</t>
  </si>
  <si>
    <t>入院患者</t>
  </si>
  <si>
    <t>吏族</t>
  </si>
  <si>
    <t>職４</t>
  </si>
  <si>
    <t>高位南</t>
  </si>
  <si>
    <t>高位西</t>
  </si>
  <si>
    <t>高位森</t>
  </si>
  <si>
    <t>高位北</t>
  </si>
  <si>
    <t>高位東</t>
  </si>
  <si>
    <t>高位はてない</t>
  </si>
  <si>
    <t>白兵戦</t>
  </si>
  <si>
    <t>近距離</t>
  </si>
  <si>
    <t>中距離</t>
  </si>
  <si>
    <t>遠距離</t>
  </si>
  <si>
    <t>ユニット４</t>
  </si>
  <si>
    <t>感覚</t>
  </si>
  <si>
    <t>敏捷</t>
  </si>
  <si>
    <t>体格</t>
  </si>
  <si>
    <t>筋力</t>
  </si>
  <si>
    <t>装甲</t>
  </si>
  <si>
    <t>耐久力</t>
  </si>
  <si>
    <t>法官</t>
  </si>
  <si>
    <t>護民官</t>
  </si>
  <si>
    <t>参謀</t>
  </si>
  <si>
    <t>知識</t>
  </si>
  <si>
    <t>器用</t>
  </si>
  <si>
    <t>職業４</t>
  </si>
  <si>
    <t>猫妖精</t>
  </si>
  <si>
    <t>犬妖精</t>
  </si>
  <si>
    <t>略奪系考古学者</t>
  </si>
  <si>
    <t>猫妖精派生</t>
  </si>
  <si>
    <t>犬妖精派生</t>
  </si>
  <si>
    <t>犬</t>
  </si>
  <si>
    <t>ハイパーメードお局さん</t>
  </si>
  <si>
    <t>剣士派生</t>
  </si>
  <si>
    <t>大剣士</t>
  </si>
  <si>
    <t>拳法家</t>
  </si>
  <si>
    <t>理力使い派生</t>
  </si>
  <si>
    <t>大魔法使い</t>
  </si>
  <si>
    <t>優しい死神</t>
  </si>
  <si>
    <t>風の中心を探すもの</t>
  </si>
  <si>
    <t>忍者派生</t>
  </si>
  <si>
    <t>サイボーグ派生</t>
  </si>
  <si>
    <t>超薬戦獣</t>
  </si>
  <si>
    <t>歩兵派生</t>
  </si>
  <si>
    <t>工兵長</t>
  </si>
  <si>
    <t>パイロット派生</t>
  </si>
  <si>
    <t>元気な舞踏子</t>
  </si>
  <si>
    <t>整備士派生</t>
  </si>
  <si>
    <t>整備の神様</t>
  </si>
  <si>
    <t>医師派生</t>
  </si>
  <si>
    <t>学生派生</t>
  </si>
  <si>
    <t>風紀委員会</t>
  </si>
  <si>
    <t>戦争の天才</t>
  </si>
  <si>
    <t>自由に入力してください</t>
  </si>
  <si>
    <t>個別ユニットフォーム</t>
  </si>
  <si>
    <t>アイドレス，Ｉ＝Ｄ名を入力してください（例：北，吏族，トモエリバー）</t>
  </si>
  <si>
    <t>ブランクには"なし"と入力してください</t>
  </si>
  <si>
    <t>入力欄</t>
  </si>
  <si>
    <t>Ｉ＝Ｄユニットフォーム</t>
  </si>
  <si>
    <t>Ｉ＝Ｄユニット</t>
  </si>
  <si>
    <t>ユニット１</t>
  </si>
  <si>
    <t>なし</t>
  </si>
  <si>
    <t>Ｐ＋ＣＰ</t>
  </si>
  <si>
    <t>ＡＣＥ</t>
  </si>
  <si>
    <t>西</t>
  </si>
  <si>
    <t>東</t>
  </si>
  <si>
    <t>森</t>
  </si>
  <si>
    <t>ＡＣＥ</t>
  </si>
  <si>
    <t>秘書官</t>
  </si>
  <si>
    <t>星見司</t>
  </si>
  <si>
    <t>隠居したメード</t>
  </si>
  <si>
    <t>砲兵</t>
  </si>
  <si>
    <t>治癒師</t>
  </si>
  <si>
    <t>-</t>
  </si>
  <si>
    <t>漁師</t>
  </si>
  <si>
    <t>呪術師</t>
  </si>
  <si>
    <t>吟遊詩人</t>
  </si>
  <si>
    <t>船乗り</t>
  </si>
  <si>
    <t>砂漠の騎士</t>
  </si>
  <si>
    <t>商人</t>
  </si>
  <si>
    <t>鍛冶屋</t>
  </si>
  <si>
    <t>侍</t>
  </si>
  <si>
    <t>式神使い</t>
  </si>
  <si>
    <t>妖精に愛されしもの</t>
  </si>
  <si>
    <t>賢者</t>
  </si>
  <si>
    <t>動物使い</t>
  </si>
  <si>
    <t>弓兵</t>
  </si>
  <si>
    <t>戦士</t>
  </si>
  <si>
    <t>盗賊</t>
  </si>
  <si>
    <t>猫の神様</t>
  </si>
  <si>
    <t>猫の決戦存在</t>
  </si>
  <si>
    <t>猫柔術家</t>
  </si>
  <si>
    <t>鞭の達人</t>
  </si>
  <si>
    <t>（僧侶）</t>
  </si>
  <si>
    <t>剣</t>
  </si>
  <si>
    <t>王</t>
  </si>
  <si>
    <t>ドラゴンスレイヤー</t>
  </si>
  <si>
    <t>聖騎士</t>
  </si>
  <si>
    <t>黒騎士</t>
  </si>
  <si>
    <t>暗殺者</t>
  </si>
  <si>
    <t>龍の使い</t>
  </si>
  <si>
    <t>魔法使い派生</t>
  </si>
  <si>
    <t>精霊使い</t>
  </si>
  <si>
    <t>世界貴族</t>
  </si>
  <si>
    <t>世界侍</t>
  </si>
  <si>
    <t>ギーク</t>
  </si>
  <si>
    <t>スターファイター</t>
  </si>
  <si>
    <t>軌道降下兵</t>
  </si>
  <si>
    <t>夢使い</t>
  </si>
  <si>
    <t>特殊部隊員</t>
  </si>
  <si>
    <t>追跡者</t>
  </si>
  <si>
    <t>魔術師に仕える者</t>
  </si>
  <si>
    <t>特殊工作員</t>
  </si>
  <si>
    <t>チューニングマスター</t>
  </si>
  <si>
    <t>オペレータ</t>
  </si>
  <si>
    <t>外見</t>
  </si>
  <si>
    <t>ベルクール</t>
  </si>
  <si>
    <t>フェザーワルツ</t>
  </si>
  <si>
    <t>-</t>
  </si>
  <si>
    <t>-</t>
  </si>
  <si>
    <t>-</t>
  </si>
  <si>
    <t>Ｌ：フェイクトモエリバー３　＝　｛
　ｔ：名称　＝　フェイクトモエリバー３　Ａ７１－Ｇ（Ｗ７）（乗り物）
　ｔ：評価　＝　体格１０，筋力１４，耐久力９，外見８，敏捷１５，器用５，感覚８，知識７，幸運４，対空戦闘１５
　ｔ：特殊　＝　｛
　　＊フェイクトモエリバー３の乗り物カテゴリ　＝　Ｉ＝Ｄ，航空機として扱う。
　　＊フェイクトモエリバー３は遠距離戦闘行為ができ、この時、遠距離戦闘の攻撃判定は評価＋２される。燃料を１万ｔ消費する。
　　＊フェイクトモエリバー３は宇宙で使用できる
　　＊戦闘時に１機につき燃料３万ｔを使用する。
　　＊パイロットの他、コパイロット２名を必要とする。
　　＊フェイクトモエリバー３の人機数　＝　５人機として扱う。
　　＊フェイクトモエリバー３のアタックランク　＝　ＡＲは１８として扱う。
　　＊フェイクトモエリバー３は宇宙から地上に限って１航路移動を行うことが出来る。
　　＊フェイクトモエリバー３は以下のオプションを装備できる。全てのオプションは１回きりの使い捨てで、１個につき燃料１万ｔを消費する。編成時に消費すること｛
・対空ミサイル　敵が射程に入ると自動で一回の対空戦が出来、その間、対空評価＋１になる。ＡＲ－１（最大８発装備可能）
・爆弾　敵が射程に入ると自動で一回の遠距離攻撃が出来、その間、遠距離戦闘評価が＋２になる。ＡＲ－１（最大４発装備可能）
・ブースター　単独で１航路移動することが出来る。
　｝
　ｔ：→次のアイドレス　＝　ファイナルトモエリバーの開発（イベント），アートポスト２の開発（イベント），王女専用トモエリバーの開発（イベント），悪童大サーカスの開店（イベント）
｝</t>
  </si>
  <si>
    <t>　　＊フェイクトモエリバー３の乗り物カテゴリ　＝　Ｉ＝Ｄ，航空機として扱う。
　　＊フェイクトモエリバー３は遠距離戦闘行為ができ、この時、遠距離戦闘の攻撃判定は評価＋２される。燃料を１万ｔ消費する。
　　＊フェイクトモエリバー３は宇宙で使用できる
　　＊戦闘時に１機につき燃料３万ｔを使用する。
　　＊パイロットの他、コパイロット２名を必要とする。
　　＊フェイクトモエリバー３の人機数　＝　５人機として扱う。
　　＊フェイクトモエリバー３のアタックランク　＝　ＡＲは１８として扱う。
　　＊フェイクトモエリバー３は宇宙から地上に限って１航路移動を行うことが出来る。
　　＊フェイクトモエリバー３は以下のオプションを装備できる。全てのオプションは１回きりの使い捨てで、１個につき燃料１万ｔを消費する。編成時に消費すること｛
・対空ミサイル　敵が射程に入ると自動で一回の対空戦が出来、その間、対空評価＋１になる。ＡＲ－１（最大８発装備可能）
・爆弾　敵が射程に入ると自動で一回の遠距離攻撃が出来、その間、遠距離戦闘評価が＋２になる。ＡＲ－１（最大４発装備可能）
・ブースター　単独で１航路移動することが出来る。
　｝</t>
  </si>
  <si>
    <t>僧正</t>
  </si>
  <si>
    <t>上級僧侶</t>
  </si>
  <si>
    <t>僧兵</t>
  </si>
  <si>
    <t>藩王</t>
  </si>
  <si>
    <t>（妖精に愛されしもの）</t>
  </si>
  <si>
    <t>Ｌ：治癒師　＝　｛
　ｔ：名称　＝　治癒師（職業）
　ｔ：要点　＝　輝く青い手，慈愛に満ちた横顔，患者
　ｔ：周辺環境　＝　治療院
　ｔ：評価　＝　体格０，筋力０，耐久力０，外見０，敏捷０，器用７，感覚０，知識７，幸運－１
　ｔ：特殊　＝　｛
　　＊治癒師の職業カテゴリ　＝　派生職業アイドレスとして扱う。
　　＊治癒師は治療行為ができ、この時、治療判定（（器用＋知識）÷２）を評価＋３補正することを選択出来る。補正を選択した場合燃料１万ｔを消費する。
　　＊治癒師はどこの世界でも活動できる。
　　＊治癒師は生物兵器、伝染病を治療行為で根絶することが出来る。
　｝
　ｔ：→次のアイドレス　＝　トラオ・テンダーブルー（ＡＣＥ），聖女（職業），僧侶（職業），水の巫女の探索（イベント）
｝</t>
  </si>
  <si>
    <t xml:space="preserve">　　＊治癒師は治療行為ができ、この時、治療判定（（器用＋知識）÷２）を評価＋３補正することを選択出来る。補正を選択した場合燃料１万ｔを消費する。
　　＊治癒師はどこの世界でも活動できる。
　　＊治癒師は生物兵器、伝染病を治療行為で根絶することが出来る。
</t>
  </si>
  <si>
    <t>Ｌ：黒曜　＝　｛
　ｔ：名称　＝　０２　黒曜（乗り物）
　ｔ：評価　＝　体格１０，筋力１２，耐久力１５，外見７，敏捷１１，器用５，感覚１２，知識６，幸運６
　ｔ：特殊　＝　｛
　　＊黒曜の乗り物カテゴリ　＝　Ｉ＝Ｄ，戦車として扱う。
　　＊黒曜は白兵戦行為ができ、この時、白兵戦の攻撃判定は評価＋１される。
　　＊黒曜は近距離戦闘行為ができ、この時、近距離戦闘の攻撃判定は評価＋１される。燃料を１万ｔ消費する。
　　＊黒曜は遠距離戦闘行為ができ、この時、遠距離戦闘の攻撃判定は評価＋３される。燃料を１万ｔ消費する。
　　＊黒曜は戦闘時に１機につき燃料３万ｔを使用する。
　　＊黒曜は戦闘時に１機につき資源２万ｔを使用する。
　　＊黒曜はパイロットの他、コパイロット１名を必要とする。
　　＊黒曜の人機数　＝　５人機として扱う。
　　＊黒曜のアタックランク　＝　ＡＲは１５として扱う。
　｝
　ｔ：→次のアイドレス　＝　なし
｝</t>
  </si>
  <si>
    <t>　　＊黒曜の乗り物カテゴリ　＝　Ｉ＝Ｄ，戦車として扱う。
　　＊黒曜は白兵戦行為ができ、この時、白兵戦の攻撃判定は評価＋１される。
　　＊黒曜は近距離戦闘行為ができ、この時、近距離戦闘の攻撃判定は評価＋１される。燃料を１万ｔ消費する。
　　＊黒曜は遠距離戦闘行為ができ、この時、遠距離戦闘の攻撃判定は評価＋３される。燃料を１万ｔ消費する。
　　＊黒曜は戦闘時に１機につき燃料３万ｔを使用する。
　　＊黒曜は戦闘時に１機につき資源２万ｔを使用する。
　　＊黒曜はパイロットの他、コパイロット１名を必要とする。
　　＊黒曜の人機数　＝　５人機として扱う。
　　＊黒曜のアタックランク　＝　ＡＲは１５として扱う。</t>
  </si>
  <si>
    <t>Ｌ：青の７号　＝　｛
　ｔ：名称　＝　青の７号（乗り物）
　ｔ：評価　＝　体格１５，筋力１２，耐久力１８，外見８，敏捷１６，器用１２，感覚１０，知識３，幸運６，対空戦闘１３
　ｔ：特殊　＝　｛
　　＊青の７号の乗り物カテゴリ　＝　航空機，Ｉ＝Ｄとして扱う。
　　＊このユニットは宇宙で戦うことが出来る。
　　＊青の７号は遠距離戦闘行為ができる。
　　＊戦闘時に１機につき燃料１０万ｔを使用する。
　　＊戦闘時に１機につき資源１０万ｔを使用する。
　　＊パイロット１名を必要とする。
　　＊青の７号の人機数　＝　２０人機として扱う。
　　＊青の７号のアタックランク　＝　ＡＲは１８として扱う。
　　＊青の７号はジェネレーターから１万ｋｍ以上離れることが出来ない。
　｝
　ｔ：→次のアイドレス　＝　宇宙艦船・宇宙母艦の開発（イベント），サイベリアン後期型開発技術の供与（イベント），Ｉ＝Ｄ・簡易型青の７号の開発（イベント）
｝</t>
  </si>
  <si>
    <t>　　＊青の７号の乗り物カテゴリ　＝　航空機，Ｉ＝Ｄとして扱う。
　　＊このユニットは宇宙で戦うことが出来る。
　　＊青の７号は遠距離戦闘行為ができる。
　　＊戦闘時に１機につき燃料１０万ｔを使用する。
　　＊戦闘時に１機につき資源１０万ｔを使用する。
　　＊パイロット１名を必要とする。
　　＊青の７号の人機数　＝　２０人機として扱う。
　　＊青の７号のアタックランク　＝　ＡＲは１８として扱う。
　　＊青の７号はジェネレーターから１万ｋｍ以上離れることが出来ない。</t>
  </si>
  <si>
    <t>Ｌ：うささん　＝　｛
　ｔ：名称　＝　うささん（ナンバーなし出所不明）（乗り物）
　ｔ：評価　＝　体格９，筋力１２，耐久力８，外見１２，敏捷１４，器用１１，感覚１１，知識５，幸運１２
　ｔ：特殊　＝　｛
　　＊うささんの乗り物カテゴリ　＝　Ｉ＝Ｄとして扱う。
　　＊うささんは白兵戦行為ができ、この時、白兵戦の攻撃判定は評価＋２される。燃料を１万ｔ消費する。
　　＊うささんは遠距離戦闘行為ができ、この時、遠距離戦闘の攻撃判定は評価＋２される。燃料を１万ｔ消費する。
　　＊うささんは戦闘時に１機につき燃料４万ｔを使用する。
　　＊うささんは戦闘時に１機につき資源３万ｔを使用する。
　　＊うささんはパイロットの他、コパイロット１名を必要とする。
　　＊うささんの人機数　＝　５人機として扱う。
　　＊うささんのアタックランク　＝　ＡＲは１５として扱う。
　｝
　ｔ：→次のアイドレス　＝　なし
｝</t>
  </si>
  <si>
    <t>　　＊うささんの乗り物カテゴリ　＝　Ｉ＝Ｄとして扱う。
　　＊うささんは白兵戦行為ができ、この時、白兵戦の攻撃判定は評価＋２される。燃料を１万ｔ消費する。
　　＊うささんは遠距離戦闘行為ができ、この時、遠距離戦闘の攻撃判定は評価＋２される。燃料を１万ｔ消費する。
　　＊うささんは戦闘時に１機につき燃料４万ｔを使用する。
　　＊うささんは戦闘時に１機につき資源３万ｔを使用する。
　　＊うささんはパイロットの他、コパイロット１名を必要とする。
　　＊うささんの人機数　＝　５人機として扱う。
　　＊うささんのアタックランク　＝　ＡＲは１５として扱う。</t>
  </si>
  <si>
    <t xml:space="preserve">Ｌ：マッドサイエンティスト＝｛
　ｔ：名称＝マッドサイエンティスト（職業）
　ｔ：要点＝マント，片眼鏡
　ｔ：周辺環境＝美人秘書
　ｔ：評価＝体格１，筋力－１，耐久力０，外見１，敏捷－１，器用８，感覚１，知識４，幸運－１
　ｔ：特殊＝｛
　　＊マッドサイエンティストの職業カテゴリ　＝　派生職業アイドレスとして扱う。
　　＊マッドサイエンティストは整備行為ができ、この時、整備判定（（器用＋知識）÷２）を評価＋４補正することを選択出来る。補正を選択した場合燃料１万ｔを消費する。
　　＊マッドサイエンティストは美人秘書を指定でき、相手の職業４をサイボーグと出来る。指定が続くまでこの効果は続く。
　　＊マッドサイエンティストは破壊された全ての乗り物を整備判定（（器用＋知識）÷２）の成功で修復出来る。通常の整備から難易評価＋４すること
　　＊マッドサイエンティストは任意の整備した一機のＩ＝Ｄの一つの能力に評価＋４するかわりにそのパイロットを戦闘終了時に死亡させる。
　　＊マッドサイエンティストが整備した機体は最初の幸運判定時、幸運評価＋３される。
　｝
　ｔ：→次のアイドレス　＝　アンドロイド製作者（職業），善なるマッダー（職業），世界破滅協会（職業）
｝
</t>
  </si>
  <si>
    <t>Ｌ：高位森国人　＝　｛
　ｔ：名称　＝　高位森国人（人）
　ｔ：要点　＝　長い耳，長い髪（男女とも），やせぎす，絹の服装，頭環
　ｔ：周辺環境　＝　森の王宮
　ｔ：評価　＝　体格１，筋力０，耐久力０，外見２，敏捷２，器用０，感覚１，知識２，幸運０
　ｔ：特殊　＝　｛
　　＊高位森国人の人カテゴリ　＝　高位人アイドレスとして扱う。
　　＊高位森国人は根源力２５０００以下は着用できない。
　　＊高位森国人は一般行為判定を伴うイベントに出るたびに食料１万ｔを消費する。
　｝
　ｔ：→次のアイドレス　＝　賢者（職業），動物使い（職業），弓兵（職業），藩王（特別職業）
｝</t>
  </si>
  <si>
    <t>Ｌ：西国人　＝　｛
　ｔ：名称　＝　西国人（人）
　ｔ：要点　＝　砂避け、日焼け対策された服装，エキゾチックな人材，灰色の髪
　ｔ：周辺環境　＝　交易路，涼しい家，巨大な港，蜃気楼，オアシス
　ｔ：評価　＝　体格０，筋力－１，耐久力０，外見０，敏捷１，器用１，感覚１，知識０，幸運０
　ｔ：特殊　＝　｛
　　＊西国人の人カテゴリ　＝　基本人アイドレスとして扱う。
　　＊西国人は一人につきターン開始時に燃料１万ｔが増加する代わりに資源１万ｔを消費する。
　　＊西国人は一般行為判定を伴うイベントに出るたびに食料１万ｔを消費する。
　｝
　ｔ：→次のアイドレス　＝　猫妖精（職業），サイボーグ（職業），ドラッガー（職業），歩兵（職業），パイロット（職業），整備士（職業），観光地（施設），国歌（絶技），アイドレス工場（施設），燃料生産地（施設），高位西国人（人）
｝</t>
  </si>
  <si>
    <t>Ｌ：高位西国人　＝　｛
　ｔ：名称　＝　高位西国人（人）
　ｔ：要点　＝　ゆったりした服装，灰色の髪，装飾品
　ｔ：周辺環境　＝　王宮，ソファ，大きな団扇
　ｔ：評価　＝　体格１，筋力１，耐久力１，外見１，敏捷１，器用０，感覚１，知識２，幸運０
　ｔ：特殊　＝　｛
　　＊高位西国人の人カテゴリ　＝　高位人アイドレスとして扱う。
　　＊高位西国人は根源力２５０００以下は着用できない。
　　＊高位西国人は一般行為判定を伴うイベントに出るたびに食料１万ｔを消費する。
　｝
　ｔ：→次のアイドレス　＝　砂漠の騎士（職業），寵姫（職業），商人（職業），藩王（特別職業）
｝</t>
  </si>
  <si>
    <t>Ｌ：東国人　＝　｛
　ｔ：名称　＝　東国人（人）
　ｔ：要点　＝　東洋風の服装，東洋風の人材，黒い髪
　ｔ：周辺環境　＝　四季，入り組んだ地形，稲作，紙と木でできた家，火山
　ｔ：評価　＝　体格０，筋力０，耐久力０，外見０，敏捷０，器用１，感覚１，知識０，幸運０
　ｔ：特殊　＝　｛
　　＊東国人の人カテゴリ　＝　基本人アイドレスとして扱う。
　　＊東国人は一人につきターン開始時に燃料１万ｔが増加する代わりに資源１万ｔを消費する。
　　＊東国人は一般行為判定を伴うイベントに出るたびに食料１万ｔを消費する。
　｝
　ｔ：→次のアイドレス　＝　犬妖精（職業）剣士（職業），理力使い（職業），忍者（職業），サイボーグ（職業），ドラッガー（職業），観光地（施設），国歌（絶技），寮（施設），食糧生産地（施設），高位東国人（人）
｝</t>
  </si>
  <si>
    <t>Ｌ：高位東国人　＝　｛
　ｔ：名称　＝　高位東国人（人）
　ｔ：要点　＝　東洋風の服装，東洋風の人材，黒い髪，頭環
　ｔ：周辺環境　＝　和風の王宮
　ｔ：評価　＝　体格１，筋力１，耐久力０，外見０，敏捷２，器用２，感覚２，知識０，幸運０
　ｔ：特殊　＝　｛
　　＊高位東国人の人カテゴリ　＝　高位人アイドレスとして扱う。
　　＊高位東国人は根源力２５０００以下は着用できない。
　　＊高位東国人は一般行為判定を伴うイベントに出るたびに食料１万ｔを消費する。
　｝
　→次のアイドレス：・鍛治師（職業）・侍（職業）・式神使い（職業）・藩王（特別職業）
｝</t>
  </si>
  <si>
    <t>Ｌ：南国人＝｛
　ｔ：名称＝南国人（人）
　ｔ：要点＝布地の少ない服装，小麦色の肌で健康的な人材，金色の髪
　ｔ：周辺環境＝密林，古代遺跡，洪水対策された家，沼沢，豊かな動植物相
　ｔ：評価＝体格－１，筋力１，耐久力１，外見０，敏捷１，器用０，感覚０，知識０，幸運０
　ｔ：特殊＝｛
　　＊南国人の人カテゴリ　＝　基本人アイドレスとして扱う。
　　＊南国人は一人につきターン開始時に食料１万ｔが増加する代わりに生物資源１万ｔを消費する。
　　＊南国人は一般行為判定を伴うイベントに出るたびに食料１万ｔを消費する。
　｝
　→次のアイドレス：・猫妖精（職業）・ドラッガー（職業）・歩兵（職業）・パイロット（職業）・医師（職業）・学生（職業）・観光地（施設）・国歌（絶技）・アイドレス工場（施設）・食糧生産地（施設）・高位南国人（人）
｝</t>
  </si>
  <si>
    <t>Ｌ：高位南国人　＝　｛
　ｔ：名称　＝　高位南国人（人）
　ｔ：要点　＝　布地の多い服装，小麦色の肌で健康的な人材，金色の髪，頭環
　ｔ：周辺環境　＝　密林の王宮
　ｔ：評価　＝　体格０，筋力２，耐久力１，外見０，敏捷２，器用２，感覚０，知識０，幸運１
　ｔ：特殊　＝　｛
　　＊高位南国人の人カテゴリ　＝　高位人アイドレスとして扱う。
　　＊高位南国人は根源力２５０００以下は着用できない。
　　＊高位南国人は一般行為判定を伴うイベントに出るたびに食料１万ｔを消費する。
　｝
　ｔ：→次のアイドレス　＝　治癒師（職業），漁師（職業），ゲリラ（職業），藩王（特別職業）
｝</t>
  </si>
  <si>
    <t>Ｌ：大地の民　＝　｛
　ｔ：名称　＝　大地の民（人）
　ｔ：要点　＝　純朴そうな，体格の良い，どこか笑顔
　ｔ：周辺環境　＝　村
　ｔ：評価　＝　体格３，筋力３，耐久力３，外見２，敏捷１，器用０，感覚０，知識０，幸運０
　ｔ：特殊　＝　｛
　　＊大地の民の人カテゴリ　＝　特別人アイドレスとして扱う。
　　＊大地の民は大地の上にいる間、筋力と耐久力＋２修正を得る。
　　＊大地の民は一般行為判定を伴うイベントに出るたびに食料２万ｔを消費する。
　｝
　ｔ：→次のアイドレス　＝　大地妖精（職業），工夫（職業），豪農（職業），大地の祭り（イベント）
｝</t>
  </si>
  <si>
    <t>Ｌ：北国人＝｛
　ｔ：名称＝北国人（人）
　ｔ：要点＝暖かい服装，白い肌で美しい人材，白い髪
　ｔ：周辺環境＝針葉樹林，木もないような雪原，豊かな小麦畑，豪雪対策された家，高い山
　ｔ：評価＝体格１，筋力０，耐久力－１，外見１，敏捷０，器用０，感覚０，知識１，幸運０
　ｔ：特殊＝｛
　　＊北国人の人カテゴリ　＝　基本人アイドレスとして扱う。
　　＊北国人は一人につきターン開始時に食料１万ｔが増加する代わりに生物資源１万ｔを消費する。
　　＊北国人は一般行為判定を伴うイベントに出るたびに食料１万ｔを消費する。
　｝
　→次のアイドレス：・犬妖精（職業）・魔法使い（職業）・歩兵（職業）・パイロット（職業）・整備士（職業）・国歌（絶技）・アイドレス工場（施設）・寮（施設）・食糧生産地（施設）・バトルメード（職業）・高位北国人（人）
｝</t>
  </si>
  <si>
    <t>北</t>
  </si>
  <si>
    <t>Ｌ：剣＝｛
　ｔ：名称＝剣（職業）
　ｔ：要点＝剣，制服
　ｔ：周辺環境＝学校
　ｔ：評価＝体格４，筋力４，耐久力４，外見１，敏捷０，器用－１，感覚０，知識－１，幸運０
　ｔ：特殊＝｛
　　＊剣の職業カテゴリ　＝　派生職業アイドレスとして扱う。
　　＊剣は白兵戦行為ができ、この時、白兵戦の攻撃判定は評価＋２される。（燃料は消費しない）
　　＊剣は防御判定では評価＋２される。（燃料は消費しない）
　　＊剣は契約した王が死亡すると死亡する。
　｝
　ｔ：→次のアイドレス　＝　本郷義明（ＡＣＥ），おりねちゃん（ＡＣＥ）
｝</t>
  </si>
  <si>
    <t xml:space="preserve">　　＊剣は白兵戦行為ができ、この時、白兵戦の攻撃判定は評価＋２される。（燃料は消費しない）
　　＊剣は防御判定では評価＋２される。（燃料は消費しない）
　　＊剣は契約した王が死亡すると死亡する。
</t>
  </si>
  <si>
    <t>Ｌ：王　＝　｛
　ｔ：名称　＝　王（職業）
　ｔ：要点　＝　制服，紋章，髪飾り
　ｔ：周辺環境　＝　学校
　ｔ：評価　＝　体格－２，筋力０，耐久力３，外見４，敏捷０，器用－１，感覚０，知識－１，幸運０
　ｔ：特殊　＝　｛
　　＊王の職業カテゴリ　＝　派生職業アイドレスとして扱う。
　　＊王は一人の剣と契約を結べる。
　　＊王は契約した剣と一緒に行動する間、（距離１０ｍ内の）契約した剣の行うあらゆる判定を評価＋３する。（燃料は消費しない）
　　＊王はその魂の故郷の特産品に由来する力を契約した剣に与えることができ、それに応じた評価＋２の修正を判定に与えられる。（燃料は消費しない）
　　＊王は根源力による死の効果を受けない。
　｝
　ｔ：→次のアイドレス　＝　玖珂ほむら（ＡＣＥ），秋草一郎（ＡＣＥ）
｝</t>
  </si>
  <si>
    <t xml:space="preserve">　　＊王は一人の剣と契約を結べる。
　　＊王は契約した剣と一緒に行動する間、（距離１０ｍ内の）契約した剣の行うあらゆる判定を評価＋３する。（燃料は消費しない）
　　＊王はその魂の故郷の特産品に由来する力を契約した剣に与えることができ、それに応じた評価＋２の修正を判定に与えられる。（燃料は消費しない）
　　＊王は根源力による死の効果を受けない。
</t>
  </si>
  <si>
    <t>Ｌ：ドラゴンスレイヤー　＝　｛
　ｔ：名称　＝　ドラゴンスレイヤー（職業）
　ｔ：要点　＝　超大剣
　ｔ：周辺環境　＝　迷宮，竜
　ｔ：評価　＝　体格３，筋力４，耐久力４，外見１，敏捷０，器用－１，感覚０，知識－１，幸運０
　ｔ：特殊　＝　｛
　　＊ドラゴンスレイヤーの職業カテゴリ　＝　派生職業アイドレスとして扱う。
　　＊ドラゴンスレイヤーは白兵戦行為ができ、この時、白兵戦の攻撃判定は評価＋２され、燃料は必ず－１万ｔされる。
　　＊ドラゴンスレイヤーは白兵攻撃以外での損害を受けない。
　｝
　ｔ：→次のアイドレス　＝　ドラグンバスター（マジックアイテム），遠坂圭吾（青瞳）（ＡＣＥ），田辺真紀（ＡＣＥ）
｝</t>
  </si>
  <si>
    <t xml:space="preserve">　　＊ドラゴンスレイヤーは白兵戦行為ができ、この時、白兵戦の攻撃判定は評価＋２され、燃料は必ず－１万ｔされる。
　　＊ドラゴンスレイヤーは白兵攻撃以外での損害を受けない。
</t>
  </si>
  <si>
    <t xml:space="preserve">　　＊摂政は摂政の持つ全ての権利と藩王に忠誠と輔弼の義務を持つ。
　　＊摂政は外交戦行為ができ、この時、外見判定は評価＋５され、燃料は必ず－２万ｔされる。この特殊は７５％ルールの適用を受けない
　　＊摂政は同調判定に必ず成功する。
　　＊摂政のアタックランク修正　＝　ＡＲ－１として扱う。
</t>
  </si>
  <si>
    <t>Ｌ：バトルメード　＝　｛
　ｔ：名称　＝　バトルメード（職業）
　ｔ：要点　＝　メード服，箒型銃
　ｔ：周辺環境　＝　宮廷
　ｔ：評価　＝　体格０，筋力０，耐久力０，外見１，敏捷０，器用－１，感覚２，知識－１，幸運１
　ｔ：特殊　＝　｛
　　＊バトルメードの職業カテゴリ　＝　派生職業アイドレスとして扱う。
　　＊バトルメードはＩ＝Ｄのパイロットになることができる。
　　＊バトルメードは援軍行為ができ、王女の許可があればどこの藩民としても活動できる。
　｝
　ｔ：→次のアイドレス　＝　ハイパーメードお局さん（職業），はぐれメード（職業），ガンスリンガーメード（職業），侍女（職業）
｝</t>
  </si>
  <si>
    <t>Ｌ：猫先生　＝　｛
　ｔ：名称　＝　猫先生（職業）
　ｔ：要点　＝　ネクタイ，眼鏡
　ｔ：周辺環境　＝　日常風景
　ｔ：評価　＝　体格－２，筋力０，耐久力０，外見１，敏捷２，器用２，感覚１，知識－１，幸運０
　ｔ：特殊　＝　｛
　　＊猫先生の職業カテゴリ　＝　派生職業アイドレスとして扱う。
　　＊猫先生はどんな高いところから落下しても判定に成功する。
　　＊猫先生は夜間戦闘行為ができ、この時、攻撃、防御、移動判定は評価＋２され、燃料は必ず－２万ｔされる。
　　＊猫先生は侵入行為ができ、侵入行為時、判定は評価＋３される。
　｝
　ｔ：→次のアイドレス　＝　クララ・ド・シラヌ（ＡＣＥ），猫柔術家（職業），猫教授（職業）
｝</t>
  </si>
  <si>
    <t>Ｌ：泥棒猫　＝　｛
　ｔ：名称　＝　泥棒猫（職業）
　ｔ：要点　＝　猫耳，尻尾，悪そうな目
　ｔ：周辺環境　＝　屋根
　ｔ：評価　＝　体格－１，筋力０，耐久力０，外見２，敏捷２，器用－１，感覚１，知識－１，幸運０
　ｔ：特殊　＝　｛
　　＊泥棒猫の職業カテゴリ　＝　派生職業アイドレスとして扱う。
　　＊泥棒猫は夜間戦闘行為ができ、この時、攻撃、防御、移動判定は評価＋１され、燃料は必ず－１万ｔされる。
　　＊泥棒猫は白兵戦行為ができ、この時、攻撃、防御、移動判定は評価＋１され、燃料は必ず－１万ｔされる。
　　＊泥棒猫は変装ができ、指定が基本職業（はじめに取ることができる職業アイドレス）であればリクエスト制限を受けずに参加できる。
　　＊泥棒猫は侵入行為ができ、侵入行為（判定：幸運）時、判定は評価＋３される。
　｝
　ｔ：→次のアイドレス　＝　怪盗（職業），諜報員（職業），略奪系考古学者（職業）
｝</t>
  </si>
  <si>
    <t>Ｌ：猫の神様　＝　｛
　ｔ：名称　＝　猫の神様（職業）
　ｔ：要点　＝　立派な猫，目を細めている，屋根の上に座っている
　ｔ：周辺環境　＝　手下の猫１２匹
　ｔ：評価　＝　体格４，筋力４，耐久力４，外見－２，敏捷０，器用－１，感覚１，知識－１，幸運１
　ｔ：特殊　＝　｛
　　＊猫の神様の職業カテゴリ　＝　派生職業アイドレスとして扱う。
　　＊猫の神様は絶技メッセージが使える。（どんな距離にでも声を届かせられる）
　　＊猫の神様は小型化出来る（５ｍ→４０ｃｍ）
　　＊猫の神様は夜戦行為が出来る。この時、夜戦判定は評価＋３され、燃料は必ず－１万ｔされる。
　　＊猫の神様は白兵戦行為が出来、この時、攻撃、防御、移動判定は評価＋１される。
　　＊猫の神様はウォードレス、Ｉ＝Ｄ、乗り物などに乗っていない場合、ＡＲを１５として扱い、その背に２名までを輸送できる。
　｝
　ｔ：→次のアイドレス　＝　雷電（騎跨兵器），ブータ（ＡＣＥ），猫の紳士（職業），善き神々の復活（イベント）
｝</t>
  </si>
  <si>
    <t>Ｌ：猫の決戦存在　＝　｛
　ｔ：名称　＝　猫の決戦存在（職業）
　ｔ：要点　＝　ただの猫，青い瞳
　ｔ：周辺環境　＝　誰かの膝の上
　ｔ：評価　＝　体格１，筋力３，耐久力４，外見１，敏捷４，器用１，感覚３，知識１，幸運１
　ｔ：特殊　＝　｛
　　＊猫の決戦存在の職業カテゴリ　＝　派生職業アイドレスとして扱う。
　　＊猫の決戦存在はコパイロット行為が出来る。
　　＊猫の決戦存在はオペレーター行為が出来る。この時、オペレーターの判定は評価＋３され、燃料は必ず－１万ｔされる。
　　＊猫の決戦存在は夜戦行為が出来る。この時、夜戦の判定は評価＋３され、燃料は必ず－１万ｔされる。
　　＊猫の決戦存在は白兵戦行為が出来、この時、攻撃、防御、移動判定は評価＋１される。
　｝
　ｔ：→次のアイドレス　＝　猫の騎士（職業），猫忍者（職業），猫のドラゴンバスター（職業）
｝</t>
  </si>
  <si>
    <t>Ｌ：猫柔術家　＝　｛
　ｔ：名称　＝　猫柔術家（職業）
　ｔ：要点　＝　猫，黒帯，揺れるヒゲ
　ｔ：周辺環境　＝　高層ビルから落下中
　ｔ：評価　＝　体格４，筋力３，耐久力３，外見－１，敏捷０，器用０，感覚１，知識－１，幸運０
　ｔ：特殊　＝　｛
　　＊猫柔術家の職業カテゴリ　＝　派生職業アイドレスとして扱う。
　　＊猫柔術家はどんな高いところから落下しても判定に成功する。
　　＊猫柔術家は白兵戦行為が出来、この時、攻撃、防御、移動判定は評価＋４され、燃料は必ず－２万ｔされる。
　　＊猫柔術家は相手を殺害せずに倒せる。
　｝
　ｔ：→次のアイドレス　＝　スモーゲッター（職業），ワイルドキャット（職業），ミフネ（職業）
｝</t>
  </si>
  <si>
    <t xml:space="preserve">　　＊学兵は順応性があり、任意の評価を評価＋１補正することができ、この時燃料１万ｔを消費する。
</t>
  </si>
  <si>
    <t>Ｌ：風紀委員会　＝　｛
　ｔ：名称　＝　風紀委員会（職業）
　ｔ：要点　＝　学生服，腕章
　ｔ：周辺環境　＝　学校
　ｔ：評価　＝　体格０，筋力３，耐久力３，外見１，敏捷０，器用０，感覚０，知識－１，幸運０
　ｔ：特殊　＝　｛
　　＊風紀委員会の職業カテゴリ　＝　派生職業アイドレスとして扱う。
　　＊風紀委員会のみなし職業　＝　学生，学兵として扱う。
　　＊風紀委員会は白兵戦を行うことができる。
　　＊風紀委員会は戦闘時ＡＲ７以下の際に任意の評価を評価＋２補正することができる。（燃料は消費しない）
　　＊風紀委員会はソックスハンターと戦う際に任意の評価を評価＋３補正することができる。（燃料は消費しない）
　　＊風紀委員会は学兵、学生１０人までの同調判定を必ず成功させることができる。
　｝
　ｔ：→次のアイドレス　＝　斉藤奈津子（ＡＣＥ），副官（職業），佐賀栄介（ＡＣＥ），福岡飛熊（ＡＣＥ），応援団（職業），生徒会役員（職業）
｝</t>
  </si>
  <si>
    <t xml:space="preserve">　　＊風紀委員会のみなし職業　＝　学生，学兵として扱う。
　　＊風紀委員会は白兵戦を行うことができる。
　　＊風紀委員会は戦闘時ＡＲ７以下の際に任意の評価を評価＋２補正することができる。（燃料は消費しない）
　　＊風紀委員会はソックスハンターと戦う際に任意の評価を評価＋３補正することができる。（燃料は消費しない）
　　＊風紀委員会は学兵、学生１０人までの同調判定を必ず成功させることができる。
</t>
  </si>
  <si>
    <t>Ｌ：戦争の天才＝｛
　ｔ：名称＝戦争の天才（職業）
　ｔ：要点＝学生，軍服，帽子，拳銃
　ｔ：周辺環境＝戦場
　ｔ：評価＝体格１，筋力０，耐久力０，外見１，敏捷１，器用０，感覚０，知識３，幸運２
　ｔ：特殊＝｛
　　＊戦争の天才の職業カテゴリ　＝　派生職業アイドレスとして扱う。
　　＊戦争の天才は学兵、学生として扱う。
　　＊戦争の天才は学兵、学生１０人までの歩兵の燃料消費を５０％（端数切り上げ）にすることができる。この効果は同じ対象に重ねることはできない。
　｝
　ｔ：→次のアイドレス　＝　芝村英吏（ＡＣＥ），善行忠孝（ＡＣＥ），芝村傑吏（ＡＣＥ），暁ゆかり（ＡＣＥ），深浦まゆみ（ＡＣＥ），軍神タカツキ（ＡＣＥ），トリスタン（ＡＣＥ）
｝</t>
  </si>
  <si>
    <t xml:space="preserve">　　＊戦争の天才は学兵、学生として扱う。
　　＊戦争の天才は学兵、学生１０人までの歩兵の燃料消費を５０％（端数切り上げ）にすることができる。この効果は同じ対象に重ねることはできない。
</t>
  </si>
  <si>
    <t>Ｌ：生徒会役員　＝　｛
　ｔ：名称　＝　生徒会役員（職業）
　ｔ：要点　＝　学生服，腕章，長い剣
　ｔ：周辺環境　＝　学校
　ｔ：評価　＝　体格４，筋力４，耐久力４，外見１，敏捷２，器用０，感覚０，知識－１，幸運０
　ｔ：特殊　＝　｛
　　＊生徒会役員の職業カテゴリ　＝　派生職業アイドレスとして扱う。
　　＊生徒会役員のみなし職業　＝　学生，学兵として扱う。
　　＊生徒会役員は白兵戦を行うことが出来る。
　　＊生徒会役員は戦闘時ＡＲ７以下の際に任意の評価を評価＋２補正することが出来る。（燃料は消費しない）
　　＊生徒会役員は戦闘時ＡＲ３以下の際に動員によって任意の評価を評価＋５補正することが出来る。（食料を１０万ｔ消費する）
　｝
　ｔ：→次のアイドレス　＝　学校要塞（施設），福岡飛熊（ＡＣＥ），生徒会長（職業），番長（職業）
｝</t>
  </si>
  <si>
    <t xml:space="preserve">　　＊生徒会役員のみなし職業　＝　学生，学兵として扱う。
　　＊生徒会役員は白兵戦を行うことが出来る。
　　＊生徒会役員は戦闘時ＡＲ７以下の際に任意の評価を評価＋２補正することが出来る。（燃料は消費しない）
　　＊生徒会役員は戦闘時ＡＲ３以下の際に動員によって任意の評価を評価＋５補正することが出来る。（食料を１０万ｔ消費する）
</t>
  </si>
  <si>
    <t>Ｌ：学園忍者　＝　｛
　ｔ：名称　＝　学園忍者（職業）
　ｔ：要点　＝　手裏剣，セーラー服，スニーカー
　ｔ：周辺環境　＝　校庭
　ｔ：評価　＝　体格２，筋力２，耐久力３，外見２，敏捷３，器用１，感覚２，知識０，幸運２
　ｔ：特殊　＝　｛
　　＊学園忍者の職業カテゴリ　＝　派生職業アイドレスとして扱う。
　　＊学園忍者は白兵戦行為ができ、この時、白兵戦の攻撃判定は評価＋２される。
　　＊学園忍者は侵入行為をすることができ、この時、侵入判定（幸運）は評価＋２される。
　｝
　ｔ：→次のアイドレス　＝　忍者戦隊（技術），いわずみ仮面（ＡＣＥ），宇宙忍者（職業），アメリカ忍者（職業）
｝</t>
  </si>
  <si>
    <t xml:space="preserve">　　＊学園忍者は白兵戦行為ができ、この時、白兵戦の攻撃判定は評価＋２される。
　　＊学園忍者は侵入行為をすることができ、この時、侵入判定（幸運）は評価＋２される。
</t>
  </si>
  <si>
    <t>Ｌ：山岳騎兵　＝　｛
　ｔ：名称　＝　山岳騎兵（職業）
　ｔ：要点　＝　彼方，動物兵器，薄汚れた感じ
　ｔ：周辺環境　＝　山岳
　ｔ：評価　＝　体格２，筋力３，耐久力２，外見－１，敏捷３，器用３，感覚１，知識０，幸運０
　ｔ：特殊　＝　｛
　　＊山岳騎兵の職業カテゴリ　＝　派生職業アイドレスとして扱う。
　　＊山岳騎兵は白兵戦行為が出来、この時、攻撃判定は評価＋１される。
　　＊山岳騎兵は射撃戦行為が出来、中距離、近距離を攻撃できる。この時、攻撃判定は評価＋１される。
　　＊山岳騎兵は山岳、森林での全ての判定に評価＋３される。
　｝
　ｔ：→次のアイドレス　＝　雷電（騎跨兵器），隼?（騎跨兵器），山岳ゲリラ（職業），雷電の使い手（職業），善行忠孝ＧＰＯ版?（ＡＣＥ）
｝</t>
  </si>
  <si>
    <t xml:space="preserve">　　＊山岳騎兵は白兵戦行為が出来、この時、攻撃判定は評価＋１される。
　　＊山岳騎兵は射撃戦行為が出来、中距離、近距離を攻撃できる。この時、攻撃判定は評価＋１される。
　　＊山岳騎兵は山岳、森林での全ての判定に評価＋３される。
</t>
  </si>
  <si>
    <t>Ｌ：剣神　＝　｛
　ｔ：名称　＝　剣神（職業）
　ｔ：要点　＝　帽子，細い剣，マント
　ｔ：周辺環境　＝　高い城
　ｔ：評価　＝　体格３，筋力４，耐久力４，外見０，敏捷３，器用０，感覚１，知識０，幸運３
　ｔ：特殊　＝　｛
　　＊剣神の職業カテゴリ　＝　派生職業アイドレスとして扱う。
　　＊剣神は白兵戦行為が出来、この時、攻撃、防御、移動判定は評価＋３される。
　　＊剣神は近距離戦闘行為が出来、この時、攻撃、防御、移動判定は評価＋１される。
　｝
　ｔ：→次のアイドレス　＝　名剣探し（イベント），銃との戦い（イベント），瀑布切り（イベント），自然との調和（イベント）
｝</t>
  </si>
  <si>
    <t xml:space="preserve">　　＊剣神は白兵戦行為が出来、この時、攻撃、防御、移動判定は評価＋３される。
　　＊剣神は近距離戦闘行為が出来、この時、攻撃、防御、移動判定は評価＋１される。
</t>
  </si>
  <si>
    <t>Ｉ＝Ｄ</t>
  </si>
  <si>
    <t>にゃんにゃん共和国所属</t>
  </si>
  <si>
    <t xml:space="preserve">アメショー </t>
  </si>
  <si>
    <t>アメショー防空型</t>
  </si>
  <si>
    <t>ペルシャ</t>
  </si>
  <si>
    <t>ターキッシュバン</t>
  </si>
  <si>
    <t>サイベリアン</t>
  </si>
  <si>
    <t>サイバミーズ</t>
  </si>
  <si>
    <t>藩国独自Ｉ＝Ｄ</t>
  </si>
  <si>
    <t>黒曜</t>
  </si>
  <si>
    <t>青の７号</t>
  </si>
  <si>
    <t>うささん</t>
  </si>
  <si>
    <t>Ｈｉ－うささん</t>
  </si>
  <si>
    <t>バーミーズ</t>
  </si>
  <si>
    <t>ターキッシュバン２</t>
  </si>
  <si>
    <t>わんわん帝國所属</t>
  </si>
  <si>
    <t xml:space="preserve">トモエリバー </t>
  </si>
  <si>
    <t>フェイク２</t>
  </si>
  <si>
    <t>フェイク３</t>
  </si>
  <si>
    <t>ゴールデン</t>
  </si>
  <si>
    <t>ケント</t>
  </si>
  <si>
    <t>ダンボール</t>
  </si>
  <si>
    <t>アートポスト</t>
  </si>
  <si>
    <t>ブルドック</t>
  </si>
  <si>
    <t>ダックス</t>
  </si>
  <si>
    <t>フェイクトモエリバー</t>
  </si>
  <si>
    <t>ブラックドッグ</t>
  </si>
  <si>
    <t>エンジェリックフェザーワルツ</t>
  </si>
  <si>
    <t>Antares</t>
  </si>
  <si>
    <t>裏マーケット</t>
  </si>
  <si>
    <t>無銘</t>
  </si>
  <si>
    <t>大型Ｉ＝Ｄ</t>
  </si>
  <si>
    <t>アビシニアン</t>
  </si>
  <si>
    <t>ベルヴェデーレ</t>
  </si>
  <si>
    <t>撃雷号</t>
  </si>
  <si>
    <t>ウェディングドレス</t>
  </si>
  <si>
    <t>自由号</t>
  </si>
  <si>
    <t>エチオピア</t>
  </si>
  <si>
    <t>発掘兵器</t>
  </si>
  <si>
    <t>士季号</t>
  </si>
  <si>
    <t>ファーブニル</t>
  </si>
  <si>
    <t>ドラゴン</t>
  </si>
  <si>
    <t>アルトドラゴン</t>
  </si>
  <si>
    <t>人騎兵</t>
  </si>
  <si>
    <t>妖精号</t>
  </si>
  <si>
    <t>シャクティ</t>
  </si>
  <si>
    <t>ＲＢ</t>
  </si>
  <si>
    <t>希望号１号機</t>
  </si>
  <si>
    <t>人形</t>
  </si>
  <si>
    <t>ヘリオドール</t>
  </si>
  <si>
    <t>航空機</t>
  </si>
  <si>
    <t>蒼天・晴型</t>
  </si>
  <si>
    <t>ラスターチカ</t>
  </si>
  <si>
    <t>Whirling leaf</t>
  </si>
  <si>
    <t>白夜号</t>
  </si>
  <si>
    <t xml:space="preserve">単座国民戦闘機 </t>
  </si>
  <si>
    <t>複座国民戦闘機</t>
  </si>
  <si>
    <t>人型戦車</t>
  </si>
  <si>
    <t>つがるおとめ</t>
  </si>
  <si>
    <t>新婚号</t>
  </si>
  <si>
    <t>上田虎雄号</t>
  </si>
  <si>
    <t>蜜月号α・β</t>
  </si>
  <si>
    <t xml:space="preserve">わんわん帝國所属 </t>
  </si>
  <si>
    <t>笑顔号</t>
  </si>
  <si>
    <t>魔道兵器</t>
  </si>
  <si>
    <t>未婚号</t>
  </si>
  <si>
    <t xml:space="preserve">　　＊巡査は治安維持活動が出来、この時判定に評価＋４を与える。
　　＊巡査は部下の警官に対して、同調判定に必ず成功する。
　　＊巡査は射撃戦行為ができ、この時、中距離、近距離、白兵の攻撃判定は評価＋３され、燃料は必ず－２万ｔされる。
　　＊巡査は敵に攻撃成功しても殺害せずに取り押さえるだけになる。
</t>
  </si>
  <si>
    <t>Ｌ：ホープ　＝　｛
　ｔ：名称　＝　ホープ（職業）
　ｔ：要点　＝　太陽系総軍軍服風，スラックス
　ｔ：周辺環境　＝　軍艦
　ｔ：評価　＝　体格０，筋力０，耐久力０，外見０，敏捷０，器用０，感覚２，知識１，幸運０
　ｔ：特殊　＝　｛
　　＊ホープの職業カテゴリ　＝　派生職業アイドレスとして扱う。
　　＊ホープはＩ＝Ｄ、ＲＢ、艦船のパイロットになることができる。
　　＊ホープはコパイロット行為ができる。
　　＊ホープはオペレーター行為ができる。
　　＊エステル、スイトピー、エノラが居る場合、ホープの戦闘力は評価＋３される。
　｝
　ｔ：→次のアイドレス　＝　大阪万博（ＡＣＥ），エノラ・タフト（ＡＣＥ），エステル・リアティ（ＡＣＥ），スイトピー（ＡＣＥ），ＲＢ・希望号１号機の開発（イベント），強化新型ホープ（職業）
｝</t>
  </si>
  <si>
    <t>　　＊複座国民戦闘機の乗り物カテゴリ　＝　航空機として扱う。
　　＊複座国民戦闘機はＡＲ４移動（越境移動）をすることが出来ない。
　　＊複座国民戦闘機は近距離戦闘行為ができる。
　　＊複座国民戦闘機は中距離戦闘行為ができる。
　　＊複座国民戦闘機は飛行場がなくても運用が出来る。
　　＊パイロットの他、コパイロット１名を必要とする。
　　＊戦闘時に１機につき食料１万ｔ（もしくは弁当３つ）を使用する。
　　＊戦闘時に１機につき資源１万ｔ（もしくは建築材料１つ）を使用する。
　　＊複座国民戦闘機は生活ゲームで整備することが出来る。
　　＊複座国民戦闘機の人機数　＝　３人機として扱う。
　　＊複座国民戦闘機のアタックランク　＝　ＡＲは１３として扱う。
　　＊複座国民戦闘機は以下のオプションを装備できる。全てのオプションは１回きりの使い捨てで、１個につきマイルを２０消費する。｛
　　　・対空ミサイル　敵が射程に入ると自動で一回の対空戦が出来、その間、対空評価１６になる。ＡＲ－３
　　　・爆弾　敵が射程に入ると自動で一回の遠距離攻撃が出来、その間、遠距離戦闘評価が１６になる。ＡＲ－３
　　　・偵察用機首　偵察時に感覚が＋５される。ＡＲ＋３　この装備は重複装備できない。
　　｝</t>
  </si>
  <si>
    <t>Ｌ：つがるおとめ　＝　｛
　ｔ：名称　＝　つがるおとめ（乗り物）
　ｔ：評価　＝　体格１０，筋力１３，耐久力１３，外見１，敏捷１０，器用１１，感覚５，知識５，幸運３
　ｔ：特殊　＝　｛
　　＊つがるおとめの乗り物カテゴリ　＝　人型戦車，戦車として扱う。
　　＊つがるおとめは白兵戦、近距離戦闘、中距離戦闘行為ができ、この時、これら攻撃判定は評価＋１される。
　　＊つがるおとめは遠距離戦闘行為ができ、この時、遠距離戦闘の攻撃判定は評価＋２される。燃料を１万ｔ消費する。
　　＊つがるおとめは戦闘時に１機につき食料３万ｔを使用する。
　　＊つがるおとめは戦闘時に１機につき資源１万ｔを使用する。
　　＊つがるおとめはパイロット１名を必要とする。
　　＊つがるおとめの人機数　＝　１０人機として扱う。
　　＊つがるおとめのアタックランク　＝　ＡＲは１０として扱う。
　　＊つがるおとめは移動に伴うアタックランクの消費を常に１にすることができる。
　｝
　ｔ：→次のアイドレス　＝　複座型人型戦車の開発（イベント），特殊用途人型戦車の開発（イベント），量産型人型戦車の開発（イベント），強化新型人型戦車の開発（イベント）
｝</t>
  </si>
  <si>
    <t>（ウォードレスダンサー）</t>
  </si>
  <si>
    <t>ホープ</t>
  </si>
  <si>
    <t>マッドサイエンティスト</t>
  </si>
  <si>
    <t>チューニングマスター</t>
  </si>
  <si>
    <t>オペレーター</t>
  </si>
  <si>
    <t>Ｌ：スペーススターファイター　＝　｛
　ｔ：名称　＝　スペーススターファイター（職業）
　ｔ：要点　＝　宇宙戦の３Ｄ画面，ギーク，戦闘機
　ｔ：周辺環境　＝　宇宙
　ｔ：評価　＝　体格１，筋力１，耐久力１，外見１，敏捷１，器用１，感覚５，知識２，幸運５
　ｔ：特殊　＝　｛
　　＊スペーススターファイターの職業カテゴリ　＝　派生職業アイドレスとして扱う。
　　＊スペーススターファイターは航空機、宇宙艦船を操縦でき、またこのコパイロットになれる
　　＊航空機での戦闘時、あらゆる判定は評価＋３される。この時燃料１万ｔを必ず消費する。
　｝
　ｔ：→次のアイドレス　＝　ゴイゴンの謎?（イベント），スターボート?（職業），スペースオペラ（職業），団子型光線銃?（アイテム）
｝</t>
  </si>
  <si>
    <t>Ｌ：摂政　＝　｛
　ｔ：名称　＝　摂政（特別職業）
　ｔ：要点　＝　官服，扇子，立ち姿
　ｔ：周辺環境　＝　政庁
　ｔ：評価　＝　体格３，筋力３，耐久力１，外見３，敏捷３，器用３，感覚３，知識３，幸運－２
　ｔ：特殊　＝　｛
　　＊摂政の職業カテゴリ　＝　特別職業アイドレスとして扱う。
　　＊摂政は摂政の持つ全ての権利と藩王に忠誠と輔弼の義務を持つ。
　　＊摂政は外交戦行為ができ、この時、外見判定は評価＋５され、燃料は必ず－２万ｔされる。この特殊は７５％ルールの適用を受けない
　　＊摂政は同調判定に必ず成功する。
　　＊摂政のアタックランク修正　＝　ＡＲ－１として扱う。
　｝
　ｔ：→次のアイドレス　＝　世を忍ぶ仮の姿?（イベント），お忍びの旅?（イベント），魔法戦士（職業），戦士（職業）
｝</t>
  </si>
  <si>
    <t>摂政</t>
  </si>
  <si>
    <t xml:space="preserve">ミニチュアダックス </t>
  </si>
  <si>
    <t>ぽち親衛隊</t>
  </si>
  <si>
    <t xml:space="preserve">光砲使い </t>
  </si>
  <si>
    <t xml:space="preserve">不死人 </t>
  </si>
  <si>
    <t>アイドレス</t>
  </si>
  <si>
    <t>フェイク３</t>
  </si>
  <si>
    <t>その他</t>
  </si>
  <si>
    <t>行為に反映される評価値修正</t>
  </si>
  <si>
    <t>評価/行為のみへの修正</t>
  </si>
  <si>
    <t>個人修正</t>
  </si>
  <si>
    <t>●個人修正処理</t>
  </si>
  <si>
    <t>↓行為不可の場合は右側の評価の修正欄（黄色のセル）に - と入力してください。</t>
  </si>
  <si>
    <t>詠整医</t>
  </si>
  <si>
    <t>●複合評価処理2</t>
  </si>
  <si>
    <t>●複合評価処理1</t>
  </si>
  <si>
    <t>○部隊可能行為評価値</t>
  </si>
  <si>
    <t>○個人評価値</t>
  </si>
  <si>
    <t>：</t>
  </si>
  <si>
    <t>出力結果</t>
  </si>
  <si>
    <t>　　＊撃雷号の乗り物カテゴリ　＝　大型Ｉ＝Ｄとして扱う。
　　＊撃雷号はヒーローユニット、全自動消防対災害システムとして扱う。
　　＊撃雷号は全距離戦闘行為ができる。
　　＊撃雷号は全周囲戦闘行為ができる。
　　＊撃雷号は全世界単独戦闘行為ができる。
　　＊撃雷号は単独大気圏脱出能力を持つ。
　　＊撃雷号は量産不可能であり、常時一機しか存在しない。
　　＊撃雷号は整備判定を必要としない。
　　＊撃雷号は白兵戦行為ができ、この時、白兵戦の攻撃判定は評価＋９される。燃料はこれを消費しない。
　　＊撃雷号は戦闘時に１機につき重複なしの１００声援を使用する。
　　＊撃雷号は学生もしくはパイロット１人（能力評価は２倍）を必要とする。
　　＊撃雷号の起動キーはフィーブル藩王が持ち、任意の人物に預けることができる。
　　＊撃雷号の人機数　＝　５０人機として扱う。
　　＊撃雷号のアタックランク　＝　ＡＲは１０として扱う。</t>
  </si>
  <si>
    <t>Ｌ：ウェディングドレス　＝　｛
　ｔ：名称　＝　ウェディングドレス（乗り物）
　ｔ：評価　＝　体格１５，筋力１０，耐久力１０，外見１５，敏捷１０，器用１０，感覚１０，知識５，幸運３２，対空戦闘１２
　ｔ：特殊　＝　｛
　　＊ウェディングドレスの乗り物カテゴリ　＝　大型Ｉ＝Ｄとして扱う。
　　＊ウェディングドレスは宇宙で運用することが出来る。
　　＊ウェディングドレスは遠距離戦闘行為ができ、この時、遠距離戦闘の攻撃判定は評価＋６される。燃料を３万ｔ消費する。
　　＊ウェディングドレスは３タイプ揃うと全性能評価が１体ごとに評価＋４される
　　＊ウェディングドレスは戦闘時に１機につき燃料８万ｔを使用する。
　　＊ウェディングドレスは戦闘時に１機につき資源５万ｔを使用する。
　　＊ウェディングドレスはパイロット１人の他、コパイロット４名を必要とする。
　　＊ウェディングドレスの人機数　＝　２５人機として扱う。
　　＊ウェディングドレスのアタックランク　＝　ＡＲは１８として扱う。
　｝
　ｔ：→次のアイドレス　＝　戦女神の開発（イベント），アシタスナオ（ＡＣＥ），はる（ＡＣＥ），高原（ＡＣＥ）
｝</t>
  </si>
  <si>
    <t>Ｌ：アメショー防空型　＝　｛
　ｔ：名称　＝　０１　アメショー防空型（乗り物）
　ｔ：評価　＝　体格１０，筋力１１，耐久力１４，外見８，敏捷１１，器用５，感覚１１，知識５，幸運６
　ｔ：特殊　＝　｛
　　＊アメショー防空型の乗り物カテゴリ　＝　Ｉ＝Ｄ，戦車として扱う。
　　＊アメショー防空型は白兵戦行為ができ、この時、白兵戦の攻撃判定は評価＋２される。
　　＊アメショー防空型は近距離戦闘行為ができ、この時、近距離戦闘の攻撃判定は評価＋１される。燃料を１万ｔ消費する。
　　＊アメショー防空型は遠距離戦闘行為ができ、この時、遠距離戦闘の攻撃判定は評価＋１される。燃料を１万ｔ消費する。
　　＊アメショー防空型は戦闘時に１機につき燃料２万ｔを使用する。
　　＊アメショー防空型は戦闘時に１機につき資源１万ｔを使用する。
　　＊アメショー防空型はパイロットの他、コパイロット２名を必要とする。
　　＊アメショー防空型の人機数　＝　５人機として扱う。
　　＊アメショー防空型のアタックランク　＝　ＡＲは１５として扱う。
　　＊アメショー防空型は以下のオプションを装備できる。全てのオプションは１回きりの使い捨てで、燃料を１個につき３万ｔ消費する。
　　　・対空ミサイル　敵が射程に入ると自動で一回の対空戦が出来、その間、対空評価１６になる。ＡＲ－３
　　　・対空機関砲　敵が射程に入ると自動で一回の一回の対空戦が出来、その間、対空評価１５になる。ＡＲ－１
　　　・増加装甲タイル　装甲評価＋５　ＡＲ－５
　　　・対空センサーポッド　感覚評価＋３　ただし、この効果は偵察時のみ使用可能、　ＡＲ－１
　｝
　ｔ：→次のアイドレス　＝　Ｉ＝Ｄ・ペルシャの開発（イベント），Ｉ＝Ｄ・ミケの開発?（イベント）
｝</t>
  </si>
  <si>
    <t>　　＊アメショー防空型の乗り物カテゴリ　＝　Ｉ＝Ｄ，戦車として扱う。
　　＊アメショー防空型は白兵戦行為ができ、この時、白兵戦の攻撃判定は評価＋２される。
　　＊アメショー防空型は近距離戦闘行為ができ、この時、近距離戦闘の攻撃判定は評価＋１される。燃料を１万ｔ消費する。
　　＊アメショー防空型は遠距離戦闘行為ができ、この時、遠距離戦闘の攻撃判定は評価＋１される。燃料を１万ｔ消費する。
　　＊アメショー防空型は戦闘時に１機につき燃料２万ｔを使用する。
　　＊アメショー防空型は戦闘時に１機につき資源１万ｔを使用する。
　　＊アメショー防空型はパイロットの他、コパイロット２名を必要とする。
　　＊アメショー防空型の人機数　＝　５人機として扱う。
　　＊アメショー防空型のアタックランク　＝　ＡＲは１５として扱う。
　　＊アメショー防空型は以下のオプションを装備できる。全てのオプションは１回きりの使い捨てで、燃料を１個につき３万ｔ消費する。
　　　・対空ミサイル　敵が射程に入ると自動で一回の対空戦が出来、その間、対空評価１６になる。ＡＲ－３
　　　・対空機関砲　敵が射程に入ると自動で一回の一回の対空戦が出来、その間、対空評価１５になる。ＡＲ－１
　　　・増加装甲タイル　装甲評価＋５　ＡＲ－５
　　　・対空センサーポッド　感覚評価＋３　ただし、この効果は偵察時のみ使用可能、　ＡＲ－１</t>
  </si>
  <si>
    <t>Ｌ：ペルシャ　＝　｛
　ｔ：名称　＝　０５　ペルシャ（乗り物）
　ｔ：評価　＝　体格１１，筋力１４，耐久力１４，外見９，敏捷１１，器用５，感覚１１，知識５，幸運７
　ｔ：特殊　＝　｛
　　＊ペルシャの乗り物カテゴリ　＝　Ｉ＝Ｄ，戦車として扱う。
　　＊ペルシャは白兵戦行為ができ、この時、白兵戦の攻撃判定は評価＋１される。
　　＊ペルシャは近距離戦闘行為ができ、この時、近距離戦闘の攻撃判定は評価＋２される。燃料を１万ｔ消費する。
　　＊ペルシャは中距離戦闘行為ができ、この時、中距離戦闘の攻撃判定は評価＋１される。燃料を１万ｔ消費する。
　　＊ペルシャは遠距離戦闘行為ができ、この時、遠距離戦闘の攻撃判定は評価＋１される。燃料を１万ｔ消費する。
　　＊ペルシャは戦闘時に１機につき燃料２万ｔを使用する。
　　＊ペルシャは戦闘時に１機につき資源２万ｔを使用する。
　　＊ペルシャはパイロットの他、コパイロット２名を必要とする。
　　＊ペルシャの人機数　＝　５人機として扱う。
　　＊ペルシャのアタックランク　＝　ＡＲは１５として扱う。
　｝
　ｔ：→次のアイドレス　＝　Ｉ＝Ｄ・マンチカンの開発（イベント），Ｉ＝Ｄ・サイベリアンの開発（イベント），Ｉ＝Ｄ・スフィンクスの開発（イベント）
｝</t>
  </si>
  <si>
    <t>　　＊ペルシャの乗り物カテゴリ　＝　Ｉ＝Ｄ，戦車として扱う。
　　＊ペルシャは白兵戦行為ができ、この時、白兵戦の攻撃判定は評価＋１される。
　　＊ペルシャは近距離戦闘行為ができ、この時、近距離戦闘の攻撃判定は評価＋２される。燃料を１万ｔ消費する。
　　＊ペルシャは中距離戦闘行為ができ、この時、中距離戦闘の攻撃判定は評価＋１される。燃料を１万ｔ消費する。
　　＊ペルシャは遠距離戦闘行為ができ、この時、遠距離戦闘の攻撃判定は評価＋１される。燃料を１万ｔ消費する。
　　＊ペルシャは戦闘時に１機につき燃料２万ｔを使用する。
　　＊ペルシャは戦闘時に１機につき資源２万ｔを使用する。
　　＊ペルシャはパイロットの他、コパイロット２名を必要とする。
　　＊ペルシャの人機数　＝　５人機として扱う。
　　＊ペルシャのアタックランク　＝　ＡＲは１５として扱う。</t>
  </si>
  <si>
    <t>　　＊トモエリバーの乗り物カテゴリ　＝　Ｉ＝Ｄ，航空機として扱う。
　　＊トモエリバーは白兵戦行為ができ、この時、白兵戦の攻撃判定は評価＋２される。燃料を１万ｔ消費する。
　　＊トモエリバーは中距離戦闘行為ができる。
　　＊トモエリバーは遠距離戦闘行為ができ、この時、遠距離戦闘の攻撃判定は評価＋２される。燃料を１万ｔ消費する。
　　＊トモエリバーは戦闘時に１機につき燃料３万ｔを使用する。
　　＊トモエリバーは戦闘時に１機につき資源２万ｔを使用する。
　　＊トモエリバーはパイロットの他、コパイロット２名を必要とする。
　　＊トモエリバーの人機数　＝　５人機として扱う。
　　＊トモエリバーのアタックランク　＝　ＡＲは１８として扱う。</t>
  </si>
  <si>
    <t>Ｌ：フェイクトモエリバー２　＝　｛
　ｔ：名称　＝　フェイクトモエリバー２　Ａ７１－Ｅ（Ｗ４）ワ・シ（乗り物）
　ｔ：評価　＝　体格１０，筋力１４，耐久力９，外見８，敏捷１４，器用５，感覚５，知識５，幸運４，対空戦闘１４
　ｔ：特殊　＝　｛
　　＊フェイクトモエリバー２の乗り物カテゴリ　＝　Ｉ＝Ｄ，航空機として扱う。
　　＊フェイクトモエリバー２は白兵距離戦闘行為ができ、この時、白兵距離戦闘行為の攻撃判定は評価＋２される。燃料を１万ｔ消費する。
　　＊フェイクトモエリバー２は中距離戦闘行為ができる。
　　＊フェイクトモエリバー２は遠距離戦闘行為ができ、この時、遠距離戦闘の攻撃判定は評価＋２される。燃料を１万ｔ消費する。
　　＊フェイクトモエリバー２は戦闘時に１機につき燃料３万ｔを使用する。
　　＊フェイクトモエリバー２は戦闘時に１機につき資源２万ｔを使用する。
　　＊フェイクトモエリバー２はパイロットの他、コパイロット２名を必要とする。
　　＊フェイクトモエリバー２の人機数　＝　５人機として扱う。
　　＊フェイクトモエリバー２のアタックランク　＝　ＡＲは１８として扱う。
　｝
　ｔ：→次のアイドレス　＝　なし
｝</t>
  </si>
  <si>
    <t>　　＊フェイクトモエリバー２の乗り物カテゴリ　＝　Ｉ＝Ｄ，航空機として扱う。
　　＊フェイクトモエリバー２は白兵距離戦闘行為ができ、この時、白兵距離戦闘行為の攻撃判定は評価＋２される。燃料を１万ｔ消費する。
　　＊フェイクトモエリバー２は中距離戦闘行為ができる。
　　＊フェイクトモエリバー２は遠距離戦闘行為ができ、この時、遠距離戦闘の攻撃判定は評価＋２される。燃料を１万ｔ消費する。
　　＊フェイクトモエリバー２は戦闘時に１機につき燃料３万ｔを使用する。
　　＊フェイクトモエリバー２は戦闘時に１機につき資源２万ｔを使用する。
　　＊フェイクトモエリバー２はパイロットの他、コパイロット２名を必要とする。
　　＊フェイクトモエリバー２の人機数　＝　５人機として扱う。
　　＊フェイクトモエリバー２のアタックランク　＝　ＡＲは１８として扱う。</t>
  </si>
  <si>
    <t>Ｌ：ゴールデン　＝　｛
　ｔ：名称　＝　Ａ７２　ゴールデン（乗り物）
　ｔ：評価　＝　体格１２，筋力１４，耐久力１２，外見９，敏捷１２，器用５，感覚８，知識５，幸運５
　ｔ：特殊　＝　｛
　　＊ゴールデンの乗り物カテゴリ　＝　Ｉ＝Ｄとして扱う。
　　＊ゴールデンは白兵戦行為ができる。
　　＊ゴールデンは近距離戦闘行為ができ、この時、近距離戦闘の攻撃判定は評価＋２される。燃料を１万ｔ消費する。
　　＊ゴールデンは遠距離戦闘行為ができ、この時、遠距離戦闘の攻撃判定は評価＋２される。燃料を１万ｔ消費する。
　　＊ゴールデンは戦闘時に１機につき燃料３万ｔを使用する。
　　＊ゴールデンは戦闘時に１機につき資源３万ｔを使用する。
　　＊ゴールデンはパイロットの他、コパイロット２名を必要とする。
　　＊ゴールデンの人機数　＝　１０人機として扱う。
　　＊ゴールデンのアタックランク　＝　ＡＲは１５として扱う。
　｝
　ｔ：→次のアイドレス　＝　Ｉ＝Ｄ・ダンボールの開発（イベント），Ｉ＝Ｄ・ケントの開発（イベント）
｝</t>
  </si>
  <si>
    <t>　　＊ゴールデンの乗り物カテゴリ　＝　Ｉ＝Ｄとして扱う。
　　＊ゴールデンは白兵戦行為ができる。
　　＊ゴールデンは近距離戦闘行為ができ、この時、近距離戦闘の攻撃判定は評価＋２される。燃料を１万ｔ消費する。
　　＊ゴールデンは遠距離戦闘行為ができ、この時、遠距離戦闘の攻撃判定は評価＋２される。燃料を１万ｔ消費する。
　　＊ゴールデンは戦闘時に１機につき燃料３万ｔを使用する。
　　＊ゴールデンは戦闘時に１機につき資源３万ｔを使用する。
　　＊ゴールデンはパイロットの他、コパイロット２名を必要とする。
　　＊ゴールデンの人機数　＝　１０人機として扱う。
　　＊ゴールデンのアタックランク　＝　ＡＲは１５として扱う。</t>
  </si>
  <si>
    <t>Ｌ：Ａｎｔａｒｅｓ　＝　｛
　ｔ：名称　＝　Ａｎｔａｒｅｓ（乗り物）
　ｔ：要点　＝　２０ｍの人騎兵，関節が浮いている（磁石玉），剣，盾，頭飾り，本体内蔵重砲
　ｔ：周辺環境　＝　騎士集結
　ｔ：評価　＝　体格１３＋２，筋力１３，耐久力１３，外見１３，敏捷１３，器用１１，感覚９，知識６，幸運３
　ｔ：特殊　＝　｛
　　＊Ａｎｔａｒｅｓの乗り物カテゴリ　＝　Ｉ＝Ｄ，人騎兵として扱う。
　　＊Ａｎｔａｒｅｓは白兵戦闘、近距離戦闘、中距離戦闘行為ができ、この時、これら攻撃判定は評価＋３される。この時燃料３万ｔを消費する。
　　＊Ａｎｔａｒｅｓは装甲判定に評価＋３出来る。この補正を選んだ場合、燃料１万ｔを必ず消費する。
　　＊Ａｎｔａｒｅｓは戦闘時に１機につき燃料３万ｔを使用する。
　　＊Ａｎｔａｒｅｓは戦闘時に１機につき資源５万ｔを使用する。
　　＊Ａｎｔａｒｅｓは根源力５万以上のパイロット１名、コパイロット２名を必要とする。
　　＊Ａｎｔａｒｅｓの人機数　＝　１５人機として扱う。
　　＊Ａｎｔａｒｅｓのアタックランク　＝　ＡＲは１５として扱う。
　　＊Ａｎｔａｒｅｓはどの世界でも活動できる。
　｝
　ｔ：→次のアイドレス　＝　なし
｝</t>
  </si>
  <si>
    <t>　　＊シャクティの乗り物カテゴリ　＝　人騎兵として扱う。
　　＊シャクティは詠唱戦行為ができ、この時、この攻撃判定は評価＋２される。
　　＊戦闘時に１機につき燃料３万ｔを使用する。
　　＊戦闘時に１機につき資源２万ｔを使用する。
　　＊パイロット３名を必要とする。魔法使いに属するものは本機のパイロットしても使える。
　　＊シャクティの人機数　＝　５人機として扱う。
　　＊シャクティのアタックランク　＝　ＡＲは１０として扱う。</t>
  </si>
  <si>
    <t>Ｌ：希望号１号機　＝　｛
　ｔ：名称　＝　希望号１号機（乗り物）
　ｔ：評価　＝　体格１２，筋力１２，耐久力１２，外見１３，敏捷１３，器用７，感覚７，知識６，幸運１３，対空戦闘１２
　ｔ：特殊　＝　｛
　　＊希望号１号機の乗り物カテゴリ　＝　ＲＢとして扱う。
　　＊希望号１号機は全距離戦闘行為ができる。
　　＊希望号１号機は全領域戦闘行為ができる。
　　＊希望号１号機は量産不可能であり、常時一機しか存在しない。
　　＊希望号１号機は白兵戦闘行為ができ、この時、白兵戦闘の攻撃、防御判定は必ず成功する。ただし、この時に破壊できるのは常に１機だけである。（部隊まとめて攻撃できない）
　　＊希望号１号機はパイロット１人（能力評価は２倍）を必要とする。
　　＊希望号１号機の人機数　＝　２０人機として扱う。
　　＊希望号１号機のアタックランク　＝　ＡＲは１０として扱う。
　｝
　ｔ：→次のアイドレス　＝　知恵者の改設計（イベント）
｝</t>
  </si>
  <si>
    <t>Ｌ：犬妖精　＝　｛
　ｔ：名称　＝　犬妖精（職業）
　ｔ：要点　＝　犬耳，尻尾
　ｔ：周辺環境　＝　なし
　ｔ：評価　＝　体格０，筋力０，耐久力－１，外見１，敏捷０，器用－１，感覚１，知識－１，幸運１
　ｔ：特殊　＝　｛
　　＊犬妖精の職業カテゴリ　＝　基本職業アイドレスとして扱う。
　　＊犬妖精はコパイロット行為ができる。
　　＊犬妖精はオペレーター行為ができる。
　　＊犬妖精は追跡行為ができる。この時、追跡の判定は評価＋３され、燃料は必ず－１万ｔされる。
　　＊犬妖精は白兵戦行為ができ、この時、攻撃、防御、移動判定は評価＋１され、燃料は必ず－１万ｔされる。
　｝
　ｔ：→次のアイドレス　＝　ぽち王女の巡幸（イベント），犬（職業），銃士隊（職業），バトルメード（職業）
｝</t>
  </si>
  <si>
    <t>Ｌ：犬　＝　｛
　ｔ：名称　＝　犬（職業）
　ｔ：要点　＝　ほんとに犬
　ｔ：周辺環境　＝　電柱，日常風景
　ｔ：評価　＝　体格－１，筋力０，耐久力０，外見２，敏捷２，器用－１，感覚１，知識－１，幸運０
　ｔ：特殊　＝　｛
　　＊犬の職業カテゴリ　＝　派生職業アイドレスとして扱う。
　　＊犬は夜間戦闘行為ができ、この時、攻撃、防御、移動判定は評価＋２され、燃料は必ず－２万ｔされる。
　　＊犬は追跡行為ができ、判定は評価＋３される。
　　＊犬は指定が基本職業（最初にとることができる職業アイドレス）であればリクエスト制限を受けずにイベントに参加できる。
　　＊犬は移動時ＡＲの消費を１少なくすることができる。
　｝
　ｔ：→次のアイドレス　＝　犬の神様（職業），わん太（ＡＣＥ），犬の決戦存在（職業）
｝</t>
  </si>
  <si>
    <t>Ｌ：銃士隊　＝　｛
　ｔ：名称　＝　銃士隊（職業）
　ｔ：要点　＝　剣形銃，紋章エプロン
　ｔ：周辺環境　＝　宮廷
　ｔ：評価　＝　体格１，筋力１，耐久力１，外見０，敏捷１，器用－１，感覚０，知識－１，幸運０
　ｔ：特殊　＝　｛
　　＊銃士隊の職業カテゴリ　＝　派生職業アイドレスとして扱う。
　　＊銃士隊は白兵戦行為ができる。この時、選択によって白兵戦の攻撃判定は評価＋２できる。補正を選択した時は燃料１万ｔを必ず消費する。
　　＊銃士隊はＩ＝Ｄに乗っていないとき、独自で近距離戦闘行為ができ、この時、選択によって近距離戦闘の攻撃判定は評価＋２できる。補正を選択した時は燃料１万ｔを必ず消費する。
　　＊銃士隊はＩ＝Ｄに乗っていないとき、独自で中距離戦闘行為ができ、この時、選択によって中距離戦闘の攻撃判定は評価＋２できる。補正を選択した時は燃料１万ｔを必ず消費する。
　｝
　ｔ：→次のアイドレス　＝　鼠の騎士ジャスパー（ＡＣＥ），竜士隊（職業），絶滅部隊（職業）
｝</t>
  </si>
  <si>
    <t>Ｌ：犬の神様　＝　｛
　ｔ：名称　＝　犬の神様（職業）
　ｔ：要点　＝　立派な犬，目を細めている，サイドカーで座っている
　ｔ：周辺環境　＝　コガ
　ｔ：評価　＝　体格４，筋力４，耐久力４，外見－２，敏捷０，器用－１，感覚１，知識－１，幸運１
　ｔ：特殊　＝　｛
　　＊犬の神様の職業カテゴリ　＝　派生職業アイドレスとして扱う。
　　＊犬の神様は絶技メッセージが使える。（どんな距離にでも声を届かせられる）
　　＊犬の神様は小型化出来る（５ｍ→７０ｃｍ）
　　＊犬の神様は追跡行為が出来る。この時、追跡の判定は評価＋３され、燃料は必ず－１万ｔされる。
　　＊犬の神様は白兵戦行為が出来、この時、攻撃、防御、移動判定は評価＋１される。
　　＊犬の神様はウォードレス、Ｉ＝Ｄ、乗り物などに乗っていない場合、ＡＲを１５として扱い、その背に２名までを輸送できる。
　｝
　ｔ：→次のアイドレス　＝　雷電（騎跨兵器），空とびわんわん（職業），帰還（イベント），老犬（職業）
｝</t>
  </si>
  <si>
    <t>Ｌ：竜士隊　＝　｛
　ｔ：名称　＝　竜士隊（職業）
　ｔ：要点　＝　剣形銃，紋章エプロン，洒落た帽子
　ｔ：周辺環境　＝　宮廷
　ｔ：評価　＝　体格１，筋力１，耐久力１，外見１，敏捷２，器用１，感覚１，知識－１，幸運０
　ｔ：特殊　＝　｛
　　＊竜士隊の職業カテゴリ　＝　派生職業アイドレスとして扱う。
　　＊竜士隊は白兵戦行為ができる。この時、選択によって白兵戦の攻撃判定は評価＋２できる。補正を選択した時は燃料２万ｔを必ず消費する。
　　＊竜士隊は近距離戦闘行為ができ、この時、選択によって近距離戦闘の攻撃判定は評価＋２できる。補正を選択した時は燃料２万ｔを必ず消費する。
　　＊竜士隊は中距離戦闘行為ができ、この時、選択によって中距離戦闘の攻撃判定は評価＋２できる。補正を選択した時は燃料２万ｔを必ず消費する。
　｝
　ｔ：→次のアイドレス　＝　ユウタ（ＡＣＥ），フランク・ヤガミ（ＡＣＥ），一人は皆の為に皆は一人の為に（絶技），Ｉ＝Ｄ・ドラゴンの開発（イベント）
｝</t>
  </si>
  <si>
    <t>Ｌ：ぽちの騎士　＝　｛
　ｔ：名称　＝　ぽちの騎士（職業４）
　ｔ：要点　＝　ぽち，守り手
　ｔ：周辺環境　＝　城
　ｔ：評価　＝　体格０，筋力０，耐久力０，外見０，敏捷０，器用０，感覚０，知識０，幸運４
　ｔ：特殊　＝　｛
　　＊ぽちの騎士の職業４カテゴリ　＝　職業４アイドレスとして扱う。
　　＊ぽちの騎士はぽちを守る限りにおいて全判定は評価＋２される。
　　＊ぽちの騎士はぽちを守る限りにおいてあらゆる作戦に参加できる。
　　＊ぽちの騎士はぽちを守る限りにおいて同調判定に必ず成功する。
　｝
　ｔ：→次のアイドレス　＝　ぽち親衛隊（職業），黒騎士（職業），オタポン（ＡＣＥ）
｝</t>
  </si>
  <si>
    <t xml:space="preserve">　　＊幻影使いは詠唱戦行為ができ、この時、詠唱戦（（知識＋器用）÷２）の攻撃判定は評価＋２され、燃料は必ず－１万ｔされる。
　　＊幻影使いは詠唱戦行為の対象１人の感覚力評価を－３することができる。この選択をした場合燃料は必ず－２万ｔされる。
</t>
  </si>
  <si>
    <t>Ｌ：理力建築士　＝　｛
　ｔ：名称　＝　理力建築士（職業）
　ｔ：要点　＝　建築図面，小さい杖
　ｔ：周辺環境　＝　浮かぶ巨大な石
　ｔ：評価　＝　体格０，筋力－１，耐久力－１，外見０，敏捷０，器用１，感覚１，知識２，幸運０
　ｔ：特殊　＝　｛
　　＊理力建築士の職業カテゴリ　＝　派生職業アイドレスとして扱う。
　　＊理力建築士は詠唱戦行為ができ、この時、詠唱戦（（知識＋器用）÷２）の攻撃判定は評価＋２され、燃料は必ず－１万ｔされる。
　　＊理力建築士は陣地作成ができ、防御時、自分を含む３人までの仲間の戦闘判定を評価＋２できる。この時、燃料２万ｔを必ず消費する。
　｝
　ｔ：→次のアイドレス　＝　星見司の塔（施設），宮殿（施設），ダム（施設），緑地化（イベント）
｝</t>
  </si>
  <si>
    <t xml:space="preserve">　　＊理力建築士は詠唱戦行為ができ、この時、詠唱戦（（知識＋器用）÷２）の攻撃判定は評価＋２され、燃料は必ず－１万ｔされる。
　　＊理力建築士は陣地作成ができ、防御時、自分を含む３人までの仲間の戦闘判定を評価＋２できる。この時、燃料２万ｔを必ず消費する。
</t>
  </si>
  <si>
    <t>　　＊エチオピアの乗り物カテゴリ　＝　大型Ｉ＝Ｄ，宇宙機として扱う。
　　＊エチオピアは中距離戦闘行為ができる。この時、中距離戦闘の攻撃判定は評価＋４される。燃料を３万ｔ消費する。
　　＊エチオピアは遠距離戦闘行為ができ、この時、遠距離戦闘の攻撃判定は評価＋６される。燃料を３万ｔ消費する。
　　＊エチオピアは宇宙戦時の攻撃、防御判定は評価＋２される。（燃料は消費しない）
　　＊戦闘時に１機につき燃料１０万ｔを使用する。
　　＊戦闘時に１機につき資源５万ｔを使用する。
　　＊パイロット３人の他、コパイロット４名を必要とする。
　　＊エチオピアの人機数　＝　３０人機として扱う。
　　＊エチオピアのアタックランク　＝　ＡＲは２０として扱う。
　　＊このユニットは地上爆撃が出来る。</t>
  </si>
  <si>
    <t>Ｌ：士季号　＝　｛
　ｔ：名称　＝　士季号（乗り物）
　ｔ：評価　＝　体格１４，筋力１４，耐久力１３，外見８，敏捷８，器用５，感覚７，知識７，幸運６
　ｔ：特殊　＝　｛
　　＊士季号の乗り物カテゴリ　＝　Ｉ＝Ｄとして扱う。
　　＊士季号は敵の根源力規定によるダメージを無効化する。
　　＊士季号は宇宙、海中、砂漠で戦うことが出来る。
　　＊士季号は白兵戦行為ができ、この時、白兵戦の攻撃判定は評価＋４される。燃料を１万ｔ消費する。
　　＊士季号は近距離、中距離戦闘行為が出来る。この時、それぞれの攻撃判定は評価＋３される。燃料を１万ｔ消費する。
　　＊士季号は戦闘時に１機につき燃料７万ｔを使用する。
　　＊士季号は戦闘時に１機につき資源７万ｔを使用する。
　　＊士季号はパイロット／学生の２名の他、コパイロット２名を必要とする。
　　＊士季号の人機数　＝　２５人機として扱う。
　　＊士季号のアタックランク　＝　ＡＲは１８として扱う。
　｝
　ｔ：→次のアイドレス　＝　Ｉ＝Ｄ・発掘兵器からの転用技術（イベント）
｝</t>
  </si>
  <si>
    <t>　　＊士季号の乗り物カテゴリ　＝　Ｉ＝Ｄとして扱う。
　　＊士季号は敵の根源力規定によるダメージを無効化する。
　　＊士季号は宇宙、海中、砂漠で戦うことが出来る。
　　＊士季号は白兵戦行為ができ、この時、白兵戦の攻撃判定は評価＋４される。燃料を１万ｔ消費する。
　　＊士季号は近距離、中距離戦闘行為が出来る。この時、それぞれの攻撃判定は評価＋３される。燃料を１万ｔ消費する。
　　＊士季号は戦闘時に１機につき燃料７万ｔを使用する。
　　＊士季号は戦闘時に１機につき資源７万ｔを使用する。
　　＊士季号はパイロット／学生の２名の他、コパイロット２名を必要とする。
　　＊士季号の人機数　＝　２５人機として扱う。
　　＊士季号のアタックランク　＝　ＡＲは１８として扱う。</t>
  </si>
  <si>
    <t>Ｌ：ファーブニル　＝　｛
　ｔ：名称　＝　ファーブニル（乗り物）
　ｔ：評価　＝　体格１４，筋力１４，耐久力１３，外見８，敏捷１４，器用５，感覚７，知識７，幸運６
　ｔ：特殊　＝　｛
　　＊ファーブニルの乗り物カテゴリ　＝　Ｉ＝Ｄとして扱う。
　　＊ファーブニルは量産できないが１ターンに２匹の割合で増える。
　　＊ファーブニルは宇宙、空中、地上で戦うことが出来る。
　　＊ファーブニルの防御判定は評価＋３される。
　　＊ファーブニルは白兵戦、近距離戦闘、中距離戦闘行為が出来る。この時、それぞれの攻撃判定は評価＋３される。燃料を１万ｔ消費する。
　　＊ファーブニルは戦闘時に１機につき燃料７万ｔを使用する。
　　＊ファーブニルは戦闘時に１機につき資源７万ｔを使用する。
　　＊ファーブニルはパイロットの１名の他、コパイロット２名を必要とする。
　　＊ファーブニルの人機数　＝　２５人機として扱う。
　　＊ファーブニルのアタックランク　＝　ＡＲは１８として扱う。
　｝
　ｔ：→次のアイドレス　＝　Ｉ＝Ｄ・発掘兵器からの転用技術（イベント）
｝</t>
  </si>
  <si>
    <t>　　＊ファーブニルの乗り物カテゴリ　＝　Ｉ＝Ｄとして扱う。
　　＊ファーブニルは量産できないが１ターンに２匹の割合で増える。
　　＊ファーブニルは宇宙、空中、地上で戦うことが出来る。
　　＊ファーブニルの防御判定は評価＋３される。
　　＊ファーブニルは白兵戦、近距離戦闘、中距離戦闘行為が出来る。この時、それぞれの攻撃判定は評価＋３される。燃料を１万ｔ消費する。
　　＊ファーブニルは戦闘時に１機につき燃料７万ｔを使用する。
　　＊ファーブニルは戦闘時に１機につき資源７万ｔを使用する。
　　＊ファーブニルはパイロットの１名の他、コパイロット２名を必要とする。
　　＊ファーブニルの人機数　＝　２５人機として扱う。
　　＊ファーブニルのアタックランク　＝　ＡＲは１８として扱う。</t>
  </si>
  <si>
    <t>Ｌ：アルトドラゴン　＝　｛
　ｔ：名称　＝　アルトドラゴン（乗り物）
　ｔ：評価　＝　体格１４，筋力１４，耐久力１３，外見８，敏捷１４，器用５，感覚７，知識７，幸運６
　ｔ：特殊　＝　｛
　　＊アルトドラゴンの乗り物カテゴリ　＝　Ｉ＝Ｄとして扱う。
　　＊アルトドラゴンは量産できないが１ターンに２匹の割合で増える。
　　＊アルトドラゴンの防御判定は評価＋４される。
　　＊アルトドラゴンは近距離、中距離戦闘、遠距離戦闘行為が出来る。この時、それぞれの攻撃判定は評価＋３される。燃料を１万ｔ消費する。
　　＊アルトドラゴンは戦闘時に１機につき燃料４万ｔを使用する。
　　＊アルトドラゴンは戦闘時に１機につき資源５万ｔを使用する。
　　＊アルトドラゴンはパイロットの１名の他、コパイロット２名を必要とする。
　　＊アルトドラゴンの人機数　＝　２０人機として扱う。
　　＊アルトドラゴンのアタックランク　＝　ＡＲは１５として扱う。
　｝
　ｔ：→次のアイドレス　＝　Ｉ＝Ｄ・発掘兵器からの転用技術（イベント），Ｉ＝Ｄ・飛竜の開発（イベント），Ｉ＝Ｄ・水竜の開発（イベント）
｝</t>
  </si>
  <si>
    <t>　　＊アルトドラゴンの乗り物カテゴリ　＝　Ｉ＝Ｄとして扱う。
　　＊アルトドラゴンは量産できないが１ターンに２匹の割合で増える。
　　＊アルトドラゴンの防御判定は評価＋４される。
　　＊アルトドラゴンは近距離、中距離戦闘、遠距離戦闘行為が出来る。この時、それぞれの攻撃判定は評価＋３される。燃料を１万ｔ消費する。
　　＊アルトドラゴンは戦闘時に１機につき燃料４万ｔを使用する。
　　＊アルトドラゴンは戦闘時に１機につき資源５万ｔを使用する。
　　＊アルトドラゴンはパイロットの１名の他、コパイロット２名を必要とする。
　　＊アルトドラゴンの人機数　＝　２０人機として扱う。
　　＊アルトドラゴンのアタックランク　＝　ＡＲは１５として扱う。</t>
  </si>
  <si>
    <t>Ｌ：妖精号　＝　｛
　ｔ：名称　＝　妖精号（乗り物）
　ｔ：評価　＝　体格１５，筋力１５，耐久力１５，外見９，敏捷９，器用１０，感覚１０，知識９，幸運１８，対空戦闘１８
　ｔ：特殊　＝　｛
　　 ＊妖精号の乗り物カテゴリ　＝　人騎兵として扱う。
　　 ＊妖精号は全距離戦闘行為ができる。
　　 ＊妖精号は量産不可能であり、常時一機しか存在しない。
　　 ＊妖精号は白兵戦闘行為ができ、この時、白兵戦闘の攻撃、防御判定は必ず成功する。ただし、この時に破壊できるのは常に１機だけである。（部隊まとめて攻撃できない）
　　 ＊パイロット２人を必要とする。
　　 ＊兵員０人分として数える。（整備不要）
　　 ＊アタックランク１５として数える。
　　 ＊松井いつか、松井総一郎は着用アイドレスの制限なくパイロットになれる。
　 ｝
　ｔ：→次のアイドレス　＝　松井の改設計（イベント），召喚魔術（イベント），自転車（イベント），二人で買い物（イベント）
｝</t>
  </si>
  <si>
    <t>　　 ＊妖精号の乗り物カテゴリ　＝　人騎兵として扱う。
　　 ＊妖精号は全距離戦闘行為ができる。
　　 ＊妖精号は量産不可能であり、常時一機しか存在しない。
　　 ＊妖精号は白兵戦闘行為ができ、この時、白兵戦闘の攻撃、防御判定は必ず成功する。ただし、この時に破壊できるのは常に１機だけである。（部隊まとめて攻撃できない）
　　 ＊パイロット２人を必要とする。
　　 ＊兵員０人分として数える。（整備不要）
　　 ＊アタックランク１５として数える。
　　 ＊松井いつか、松井総一郎は着用アイドレスの制限なくパイロットになれる。</t>
  </si>
  <si>
    <t>Ｌ：シャクティ　＝　｛
　ｔ：名称　＝　シャクティ（乗り物）
　ｔ：評価　＝　体格７，筋力６，耐久力７，外見６，敏捷４，器用９，感覚９，知識１２，幸運３
　ｔ：特殊　＝　｛
　　＊シャクティの乗り物カテゴリ　＝　人騎兵として扱う。
　　＊シャクティは詠唱戦行為ができ、この時、この攻撃判定は評価＋２される。
　　＊戦闘時に１機につき燃料３万ｔを使用する。
　　＊戦闘時に１機につき資源２万ｔを使用する。
　　＊パイロット３名を必要とする。魔法使いに属するものは本機のパイロットしても使える。
　　＊シャクティの人機数　＝　５人機として扱う。
　　＊シャクティのアタックランク　＝　ＡＲは１０として扱う。
｝
　ｔ：→次のアイドレス　＝　ケンタウロスの開発（イベント），スピードナイトの開発（イベント），魔術旅団本部（施設），高機動箒の開発（イベント）
｝</t>
  </si>
  <si>
    <t>　　＊希望号１号機の乗り物カテゴリ　＝　ＲＢとして扱う。
　　＊希望号１号機は全距離戦闘行為ができる。
　　＊希望号１号機は全領域戦闘行為ができる。
　　＊希望号１号機は量産不可能であり、常時一機しか存在しない。
　　＊希望号１号機は白兵戦闘行為ができ、この時、白兵戦闘の攻撃、防御判定は必ず成功する。ただし、この時に破壊できるのは常に１機だけである。（部隊まとめて攻撃できない）
　　＊希望号１号機はパイロット１人（能力評価は２倍）を必要とする。
　　＊希望号１号機の人機数　＝　２０人機として扱う。
　　＊希望号１号機のアタックランク　＝　ＡＲは１０として扱う。</t>
  </si>
  <si>
    <t>藍翼号</t>
  </si>
  <si>
    <t>　　＊藍翼号の乗り物カテゴリ　＝　ＲＢとして扱う。
　　＊藍翼号は水中専用である。地上で短時間（７ＡＲ）行動することもできる。
　　＊藍翼号はパイロット１人＋猫士を載せても良い。（もしくは猫士１だけでもよい。この単独猫士は性能評価二倍で扱う。）
　　＊藍翼号は水中遠距離戦闘行為ができ、この時、これら攻撃判定は評価＋３される。
　　＊藍翼号は水中白兵戦闘行為ができ、この時、攻撃は必ず成功する。
　　＊藍翼号は水中防御行為ができ、この時、防御は必ず成功する。ＡＲを３使う。
　　＊藍翼号の人機数　＝　５人機として扱う。
　　＊藍翼号のアタックランク　＝　ＡＲは１０として扱う。</t>
  </si>
  <si>
    <t>Ｌ：ヘリオドール　＝　｛
　ｔ：名称　＝　ヘリオドール（乗り物）
　ｔ：要点　＝　人形の設計図
　ｔ：周辺環境　＝　コンピューター
　ｔ：評価　＝　体格１２，筋力１２，耐久力１２，外見５，敏捷１２，器用７，感覚７，知識６，幸運６，対空戦闘１２
　ｔ：特殊　＝　｛
　　＊ヘリオドールの乗り物カテゴリ　＝　Ｉ＝Ｄ，人形として扱う。
　　＊ヘリオドールは宇宙専用である。
　　＊ヘリオドールはパイロット１人（能力評価は２倍）を載せても良い。（もしくは無人機でもよい）部隊内には１機以上の有人の”人形”がいる。
　　＊ヘリオドールは中距離戦闘、遠距離戦闘行為ができ、この時、これら攻撃判定は評価＋１される。
　　＊ヘリオドールは自爆する代わりに攻撃判定は評価＋４される。
　　＊ヘリオドールの人機数　＝　５人機として扱う。
　　＊ヘリオドールのアタックランク　＝　ＡＲは１０として扱う。
　｝
　ｔ：→次のアイドレス　＝　ＲＢ・Ｆ級フレームの開発（イベント）
｝</t>
  </si>
  <si>
    <t>　　＊ヘリオドールの乗り物カテゴリ　＝　Ｉ＝Ｄ，人形として扱う。
　　＊ヘリオドールは宇宙専用である。
　　＊ヘリオドールはパイロット１人（能力評価は２倍）を載せても良い。（もしくは無人機でもよい）部隊内には１機以上の有人の”人形”がいる。
　　＊ヘリオドールは中距離戦闘、遠距離戦闘行為ができ、この時、これら攻撃判定は評価＋１される。
　　＊ヘリオドールは自爆する代わりに攻撃判定は評価＋４される。
　　＊ヘリオドールの人機数　＝　５人機として扱う。
　　＊ヘリオドールのアタックランク　＝　ＡＲは１０として扱う。</t>
  </si>
  <si>
    <t>Ｌ：蒼天・晴型　＝　｛
　ｔ：名称　＝　９５式極音速航宙戦闘機量産型蒼天・晴型（乗り物）
　ｔ：要点　＝　試作機のダウングレード版
　ｔ：周辺環境　＝　生産工場，量産中の量産機
　ｔ：評価　＝　体格１４，筋力１０，耐久力１０，外見８，敏捷１４，器用９，感覚９，知識５，幸運４，対空戦闘１５
　ｔ：特殊　＝　｛
　　＊蒼天・晴型の乗り物カテゴリ　＝　航空機として扱う。
　　＊蒼天・晴型は宇宙で扱うことが出来る。
　　＊蒼天・晴型は対空戦闘行為が出来る。
　　＊蒼天・晴型は対地攻撃として遠距離戦闘行為ができ、この時、遠距離戦闘の攻撃判定は評価＋８される。燃料を４万ｔ消費する。
　　＊蒼天・晴型は戦闘時に１機につき燃料５万ｔを使用する。
　　＊蒼天・晴型は戦闘時に１機につき資源５万ｔを使用する。
　　＊蒼天・晴型はパイロットの他、コパイロット１名を必要とする。
　　＊蒼天・晴型の人機数　＝　２０人機として扱う。
　　＊蒼天・晴型のアタックランク　＝　ＡＲは２０として扱う。
　　＊蒼天・晴型は以下のオプションを装備できる。全てのオプションは１回きりの使い捨てで、燃料を１個につき３万ｔ消費する。｛
　　　・ミサイル一回の対空戦闘が出来、対空戦闘評価＋１される。ＡＲ－１（４発セット。同時使用可能。最大８発まで）
　　　・増加燃料タンクＡＲ＋５ただし、装備中は全評価－５
　　　・センサーポッド感覚評価＋３ただし、この効果は偵察時のみ使用可能、ＡＲ－１
　　｝
　｝
　ｔ：→次のアイドレス　＝　変形機の開発（イベント），後期量産型の開発（イベント）
｝</t>
  </si>
  <si>
    <t>　　＊蒼天・晴型の乗り物カテゴリ　＝　航空機として扱う。
　　＊蒼天・晴型は宇宙で扱うことが出来る。
　　＊蒼天・晴型は対空戦闘行為が出来る。
　　＊蒼天・晴型は対地攻撃として遠距離戦闘行為ができ、この時、遠距離戦闘の攻撃判定は評価＋８される。燃料を４万ｔ消費する。
　　＊蒼天・晴型は戦闘時に１機につき燃料５万ｔを使用する。
　　＊蒼天・晴型は戦闘時に１機につき資源５万ｔを使用する。
　　＊蒼天・晴型はパイロットの他、コパイロット１名を必要とする。
　　＊蒼天・晴型の人機数　＝　２０人機として扱う。
　　＊蒼天・晴型のアタックランク　＝　ＡＲは２０として扱う。
　　＊蒼天・晴型は以下のオプションを装備できる。全てのオプションは１回きりの使い捨てで、燃料を１個につき３万ｔ消費する。｛
　　　・ミサイル一回の対空戦闘が出来、対空戦闘評価＋１される。ＡＲ－１（４発セット。同時使用可能。最大８発まで）
　　　・増加燃料タンクＡＲ＋５ただし、装備中は全評価－５
　　　・センサーポッド感覚評価＋３ただし、この効果は偵察時のみ使用可能、ＡＲ－１</t>
  </si>
  <si>
    <t>Ｌ：ラスターチカ　＝　｛
　ｔ：名称　＝　ラスターチカ（乗り物）
　ｔ：評価　＝　体格９，筋力９，耐久力９，外見８，敏捷１６，器用８，感覚８，知識８，幸運９，対空戦闘１７
　ｔ：特殊　＝　｛
　　＊ラスターチカの乗り物カテゴリ　＝　航空機，宇宙機として扱う。
　　＊ラスターチカは対空戦闘行為ができ、この時、対空戦闘の攻撃判定は評価＋２される。燃料を１万ｔ消費する。
　　＊戦闘時に１機につき燃料３万ｔ、資源２万ｔを使用する。
　　＊パイロットの他、コパイロット１名を必要とする。
　　＊ラスターチカの人機数　＝　５人機として扱う。
　　＊ラスターチカのアタックランク　＝　ＡＲは１８として扱う。
　　＊ラスターチカは宇宙から地上に限って１航路移動を行うことが出来る。
　　＊ラスターチカは以下のオプションを装備できる。全てのオプションは１回きりの使い捨てで、１個につき燃料１万ｔを消費する。編成時に消費すること｛
・対空ミサイル　敵が射程に入ると自動で一回の対空戦が出来、その間、対空評価＋３になる。ＡＲ－１（最大４発装備可能）
・ブースター　単独で１航路移動することが出来る。（地上－宇宙）
　｝
　ｔ：→次のアイドレス　＝　ロッテ戦術（技術），後継機の開発（イベント），星のパイロット（職業），ドラケン大サーカスの開店（イベント）
｝</t>
  </si>
  <si>
    <t xml:space="preserve">　　＊入院患者は遠隔知ができ、同藩国民の動向を知覚することができる。
　　＊入院患者は援軍行為ができ、許可なくどこの藩民としても活動できる。
</t>
  </si>
  <si>
    <t>ドラッガー派生</t>
  </si>
  <si>
    <t>ドラッガー</t>
  </si>
  <si>
    <t>Ｌ：ドラッグマジシャン　＝　｛
　ｔ：名称　＝　ドラッグマジシャン（職業）
　ｔ：要点　＝　いっちゃった目，薔薇の刺青
　ｔ：周辺環境　＝　瓦礫の山
　ｔ：評価　＝　体格０，筋力０，耐久力－１，外見０，敏捷０，器用１，感覚３，知識０，幸運－１
　ｔ：特殊　＝　｛
　　＊ドラッグマジシャンの職業カテゴリ　＝　派生職業アイドレスとして扱う。
　　＊ドラッグマジシャンはドラックによる強化行為により、任意の評価を評価＋２補正することができ、この時燃料１万ｔを消費する。ただし次の１行動はいかなるものでも行動不能として扱う。
　　＊ドラッグマジシャンは予知夢行為（判定：幸運）ができ、この時燃料１万ｔを消費する。
　｝
　ｔ：→次のアイドレス　＝　ドラッグシャーマン（職業），夢使い（職業），超薬戦獣（職業）
｝</t>
  </si>
  <si>
    <t xml:space="preserve">　　＊ドラッグマジシャンはドラックによる強化行為により、任意の評価を評価＋２補正することができ、この時燃料１万ｔを消費する。ただし次の１行動はいかなるものでも行動不能として扱う。
　　＊ドラッグマジシャンは予知夢行為（判定：幸運）ができ、この時燃料１万ｔを消費する。
</t>
  </si>
  <si>
    <t>Ｌ：超薬戦獣　＝　｛
　ｔ：名称　＝　超薬戦獣（職業）
　ｔ：要点　＝　不自然なほどの筋肉，いっちゃった目，薔薇の刺青
　ｔ：周辺環境　＝　瓦礫の山
　ｔ：評価　＝　体格２，筋力４，耐久力－１，外見－２，敏捷２，器用１，感覚３，知識０，幸運－１
　ｔ：特殊　＝　｛
　　＊超薬戦獣の職業カテゴリ　＝　派生職業アイドレスとして扱う。
　　＊超薬戦獣はドラックによる強化行為により、任意の評価を評価＋２補正することができ、この時燃料１万ｔを消費する。ただし次の１行動はいかなるものでも行動不能として扱う。
　｝
　ｔ：→次のアイドレス　＝　マン＝タンク（職業），オーガ（職業），竪穴に封印されし化け物（職業４）
｝</t>
  </si>
  <si>
    <t xml:space="preserve">　　＊超薬戦獣はドラックによる強化行為により、任意の評価を評価＋２補正することができ、この時燃料１万ｔを消費する。ただし次の１行動はいかなるものでも行動不能として扱う。
</t>
  </si>
  <si>
    <t>Ｌ：歩兵　＝　｛
　ｔ：名称　＝　歩兵（職業）
　ｔ：要点　＝　歩兵銃，軍服
　ｔ：周辺環境　＝　なし
　ｔ：評価　＝　体格０，筋力０，耐久力１，外見０，敏捷１，器用－１，感覚０，知識１，幸運－１
　ｔ：特殊　＝　｛
　　＊歩兵の職業カテゴリ　＝　基本職業アイドレスとして扱う。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
　ｔ：→次のアイドレス　＝　戦車兵（職業），偵察兵（職業），工兵（職業）
｝</t>
  </si>
  <si>
    <t xml:space="preserve">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t>
  </si>
  <si>
    <t>Ｌ：戦車兵　＝　｛
　ｔ：名称　＝　戦車兵（職業）
　ｔ：要点　＝　小柄，ウォードレスコネクタ（首筋の６個穴）
　ｔ：周辺環境　＝　人型戦車
　ｔ：評価　＝　体格－１，筋力０，耐久力０，外見０，敏捷０，器用２，感覚２，知識０，幸運－１
　ｔ：特殊　＝　｛
　　＊戦車兵の職業カテゴリ　＝　派生職業アイドレスとして扱う。
　　＊戦車兵はＩ＝Ｄ、戦車、人型戦車、ウォードレス、を扱える。
　　＊戦車兵は戦車を使っている間、任意のタイミングで感覚、知識は評価＋２補正することができる。この補正を選んだ時燃料２万ｔを必ず消費する。
　｝
　ｔ：→次のアイドレス　＝　人型戦車の開発（イベント），小太刀右京他（ＡＣＥ），７４式清子さん（ＡＣＥ）
｝</t>
  </si>
  <si>
    <t xml:space="preserve">　　＊戦車兵はＩ＝Ｄ、戦車、人型戦車、ウォードレス、を扱える。
　　＊戦車兵は戦車を使っている間、任意のタイミングで感覚、知識は評価＋２補正することができる。この補正を選んだ時燃料２万ｔを必ず消費する。
</t>
  </si>
  <si>
    <t>Ｌ：工兵　＝　｛
　ｔ：名称　＝　工兵（職業）
　ｔ：要点　＝　野戦服，爆薬
　ｔ：周辺環境　＝　塹壕
　ｔ：評価　＝　体格０，筋力１，耐久力１，外見０，敏捷１，器用０，感覚０，知識１，幸運－１
　ｔ：特殊　＝　｛
　　＊工兵の職業カテゴリ　＝　派生職業アイドレスとして扱う。
　　＊工兵は射撃戦行為ができる。
　　＊工兵は中距離戦闘行為ができ、この時、中距離戦闘の攻撃判定は評価＋２される。
　　＊工兵は施設破壊ができ、このとき施設の効果は無視される。
　　＊工兵は塹壕作成ができ、防御時、自分を含む３人までの仲間の戦闘判定を評価＋１できる。
　｝
　ｔ：→次のアイドレス　＝　戦闘工兵（職業），工兵長（職業），施設工兵（職業）
｝</t>
  </si>
  <si>
    <t xml:space="preserve">　　＊工兵は射撃戦行為ができる。
　　＊工兵は中距離戦闘行為ができ、この時、中距離戦闘の攻撃判定は評価＋２される。
　　＊工兵は施設破壊ができ、このとき施設の効果は無視される。
　　＊工兵は塹壕作成ができ、防御時、自分を含む３人までの仲間の戦闘判定を評価＋１できる。
</t>
  </si>
  <si>
    <t>Ｌ：偵察兵　＝　｛
　ｔ：名称　＝　偵察兵（職業）
　ｔ：要点　＝　偵察機器，野戦服
　ｔ：周辺環境　＝　なし
　ｔ：評価　＝　体格０，筋力０，耐久力１，外見０，敏捷１，器用０，感覚１，知識１，幸運－１
　ｔ：特殊　＝　｛
　　＊偵察兵の職業カテゴリ　＝　派生職業アイドレスとして扱う。
　　＊偵察兵はＩ＝Ｄに乗っていないとき、独自で近距離戦闘行為ができ、この時、選択によって近距離戦闘の攻撃判定は評価＋２できる。補正を選択した時は燃料１万ｔを必ず消費する。
　　＊偵察兵はＩ＝Ｄに乗っていないとき、独自で中距離戦闘行為ができる。
　　＊偵察兵はＩ＝Ｄに乗っていないとき、独自で白兵戦行為ができる。
　　＊偵察兵は偵察時、感覚を評価＋３補正することができ、この時燃料１万ｔを消費する。
　｝
　ｔ：→次のアイドレス　＝　吉田遥（ＡＣＥ），特殊部隊員（職業），追跡者（職業）
｝</t>
  </si>
  <si>
    <t xml:space="preserve">　　＊偵察兵はＩ＝Ｄに乗っていないとき、独自で近距離戦闘行為ができ、この時、選択によって近距離戦闘の攻撃判定は評価＋２できる。補正を選択した時は燃料１万ｔを必ず消費する。
　　＊偵察兵はＩ＝Ｄに乗っていないとき、独自で中距離戦闘行為ができる。
　　＊偵察兵はＩ＝Ｄに乗っていないとき、独自で白兵戦行為ができる。
　　＊偵察兵は偵察時、感覚を評価＋３補正することができ、この時燃料１万ｔを消費する。
</t>
  </si>
  <si>
    <t>Ｌ：特殊部隊員　＝　｛
　ｔ：名称　＝　特殊部隊員（職業）
　ｔ：要点　＝　迷彩服，ベレー帽
　ｔ：周辺環境　＝　演習場
　ｔ：評価　＝　体格２，筋力２，耐久力２，外見－１，敏捷３，器用３，感覚１，知識０，幸運－１
　ｔ：特殊　＝　｛
　　＊特殊部隊員の職業カテゴリ　＝　派生職業アイドレスとして扱う。
　　＊特殊部隊員は白兵戦行為が出来、この時、攻撃、防御、移動判定は評価＋１される。
　　＊特殊部隊員は射撃戦行為が出来、中距離、近距離を攻撃できる。この時、攻撃、防御、移動判定は評価＋１される。
　｝
　ｔ：→次のアイドレス　＝　青森恭兵（ＡＣＥ），ワンマンアーミー（職業），ガンマン（職業４）
｝</t>
  </si>
  <si>
    <t>Ｌ：ハイパーメードお局さん　＝　｛
　ｔ：名称　＝　ハイパーメードお局さん（職業）
　ｔ：要点　＝　偉そうなメード服，年季の入った箒型銃
　ｔ：周辺環境　＝　宮廷
　ｔ：評価　＝　体格０，筋力０，耐久力０，外見－１，敏捷０，器用－１，感覚２，知識－１，幸運１
　ｔ：特殊　＝　｛
　　＊ハイパーメードお局さんの職業カテゴリ　＝　派生職業アイドレスとして扱う。
　　＊ハイパーメードお局さんは王専用か士族専用Ｉ＝Ｄのパイロットになることができる。
　　＊ハイパーメードお局さんは援軍行為ができ、宰相もしくは王女の許可があればどこの藩民としても活動できる。
　　＊ハイパーメードお局さんは宰相に対して直接メッセ上で意見を奏上する権限を持つ。この能力は根源力５００００以上を保有する時のみ使える。
　　＊ハイパーメードお局さんは結婚できないでかなりあせっており、年齢のことを言われるか、結婚が絡むと判定に必ず失敗する。
　｝
　ｔ：→次のアイドレス　＝　女官長（職業），隠居したメード（職業），エリザベス・リアティ（ＡＣＥ），ナイアル・ポー（ＡＣＥ），ミズキ・ミズヤ（ＡＣＥ）
｝</t>
  </si>
  <si>
    <t xml:space="preserve">　　＊ハイパーメードお局さんは王専用か士族専用Ｉ＝Ｄのパイロットになることができる。
　　＊ハイパーメードお局さんは援軍行為ができ、宰相もしくは王女の許可があればどこの藩民としても活動できる。
　　＊ハイパーメードお局さんは宰相に対して直接メッセ上で意見を奏上する権限を持つ。この能力は根源力５００００以上を保有する時のみ使える。
　　＊ハイパーメードお局さんは結婚できないでかなりあせっており、年齢のことを言われるか、結婚が絡むと判定に必ず失敗する。
</t>
  </si>
  <si>
    <t xml:space="preserve">　　＊バトルメードはＩ＝Ｄのパイロットになることができる。
　　＊バトルメードは援軍行為ができ、王女の許可があればどこの藩民としても活動できる。
</t>
  </si>
  <si>
    <t>　　＊ラスターチカの乗り物カテゴリ　＝　航空機，宇宙機として扱う。
　　＊ラスターチカは対空戦闘行為ができ、この時、対空戦闘の攻撃判定は評価＋２される。燃料を１万ｔ消費する。
　　＊戦闘時に１機につき燃料３万ｔ、資源２万ｔを使用する。
　　＊パイロットの他、コパイロット１名を必要とする。
　　＊ラスターチカの人機数　＝　５人機として扱う。
　　＊ラスターチカのアタックランク　＝　ＡＲは１８として扱う。
　　＊ラスターチカは宇宙から地上に限って１航路移動を行うことが出来る。
　　＊ラスターチカは以下のオプションを装備できる。全てのオプションは１回きりの使い捨てで、１個につき燃料１万ｔを消費する。編成時に消費すること｛
・対空ミサイル　敵が射程に入ると自動で一回の対空戦が出来、その間、対空評価＋３になる。ＡＲ－１（最大４発装備可能）
・ブースター　単独で１航路移動することが出来る。（地上－宇宙）</t>
  </si>
  <si>
    <t>Ｌ：Whirling leaf　＝　｛
　ｔ：名称　＝　Whirling leaf（乗り物）
　ｔ：評価　＝　体格１２，筋力１２，耐久力８，外見９，敏捷１４，器用７，感覚７，知識７，幸運７，対空戦闘１８
　ｔ：特殊　＝　｛
　　＊Whirling leafの乗り物カテゴリ　＝　航空機として扱う。
　　＊Whirling leafは近距離戦闘行為ができる。
　　＊Whirling leafは中距離戦闘行為ができる。
　　＊パイロットの他、コパイロット１名を必要とする。
　　＊戦闘時に１機につき燃料１０万ｔ、資源３万ｔを使用する。
　　＊Whirling leafの人機数　＝　１０人機として扱う。
　　＊Whirling leafのアタックランク　＝　ＡＲは２０として扱う。
　　＊Whirling leafは以下のオプションを装備できる。全てのオプションは１回きりの使い捨てで、１個につき燃料を２万ｔ使用する。｛
　　　・対空ミサイル　敵が射程に入ると自動で一回の対空戦が出来、その間、対空評価は＋２される。ＡＲ－１　４発まで装備できる。
　　　・爆弾　敵が射程に入ると自動で一回の地上に対する遠距離攻撃が出来、その間、遠距離戦闘評価は＋２される。ＡＲ－１　４発まで装備できる。
　　　・偵察用機首　偵察時に感覚が＋５される。ＡＲ＋３　この装備は重複装備できない。偵察用機首を装備する時は近距離戦闘行為、中距離戦闘行為は出来なくなる。
　　｝
　｝
　ｔ：→次のアイドレス　＝　航空機・邀撃機の開発（イベント），航空機・宇宙戦闘機の開発（イベント）
｝</t>
  </si>
  <si>
    <t>Ｌ：笑顔号　＝　｛
　ｔ：名称　＝　笑顔号（乗り物）
　ｔ：評価　＝　体格１０，筋力１３，耐久力１３，外見５，敏捷１０，器用１１，感覚７，知識６，幸運７，対空戦闘１１
　ｔ：特殊　＝　｛
　　＊笑顔号の乗り物カテゴリ　＝　人型戦車，戦車として扱う。
　　＊笑顔号は白兵戦、近距離戦闘、中距離戦闘行為ができ、この時、これら攻撃判定は評価＋３される。
　　＊笑顔号は遠距離戦闘行為ができ、この時、遠距離戦闘の攻撃判定は評価＋３される。燃料を１万ｔ消費する。
　　＊戦闘時に１機につき食料３万ｔを使用する。
　　＊戦闘時に１機につき資源１万ｔを使用する。
　　＊パイロット１名を必要とする。
　　＊笑顔号の人機数　＝　１０人機として扱う。
　　＊笑顔号のアタックランク　＝　ＡＲは１０として扱う。
　　＊笑顔号は移動に伴うアタックランクの消費を常に１にすることが出来る。
　｝
　ｔ：→次のアイドレス　＝　複座型人型戦車の開発（イベント），特殊用途人型戦車の開発（イベント），量産型人型戦車の開発（イベント），強化新型人型戦車の開発（イベント）
｝</t>
  </si>
  <si>
    <t>　　＊笑顔号の乗り物カテゴリ　＝　人型戦車，戦車として扱う。
　　＊笑顔号は白兵戦、近距離戦闘、中距離戦闘行為ができ、この時、これら攻撃判定は評価＋３される。
　　＊笑顔号は遠距離戦闘行為ができ、この時、遠距離戦闘の攻撃判定は評価＋３される。燃料を１万ｔ消費する。
　　＊戦闘時に１機につき食料３万ｔを使用する。
　　＊戦闘時に１機につき資源１万ｔを使用する。
　　＊パイロット１名を必要とする。
　　＊笑顔号の人機数　＝　１０人機として扱う。
　　＊笑顔号のアタックランク　＝　ＡＲは１０として扱う。
　　＊笑顔号は移動に伴うアタックランクの消費を常に１にすることが出来る。</t>
  </si>
  <si>
    <t>Ｌ：未婚号　＝　｛
　ｔ：名称　＝　未婚号（乗り物）
　ｔ：評価　＝　体格７，筋力６，耐久力７，外見４，敏捷４，器用５，感覚９，知識１０，幸運３
　ｔ：特殊　＝　｛
　　＊未婚号の乗り物カテゴリ　＝　魔法兵器として扱う。
　　＊未婚号は詠唱戦行為ができ、この時、この攻撃判定は評価＋２される。
　　＊戦闘時に１機につき燃料３万ｔを使用する。
　　＊戦闘時に１機につき資源２万ｔを使用する。
　　＊パイロット１名を必要とする。魔法使いに属するものは本機のパイロットしても使える。
　　＊未婚号の人機数　＝　１０人機として扱う。
　　＊アタックランク１０として数える。
｝
　ｔ：→次のアイドレス　＝　結城小夜（ＡＣＥ），古関里美（ＡＣＥ），暁ゆかり（ＡＣＥ），ＲＢ・雷鳥号の開発（イベント）
｝</t>
  </si>
  <si>
    <t xml:space="preserve">　　＊特殊工作員は援軍行為ができ、宰相の許可があればどこの藩民としても活動出来る。
　　＊特殊工作員は侵入行為が出来、この時、評価＋２出来る。
　　＊特殊工作員はＩ＝Ｄに乗っていないとき、独自で近距離戦闘行為ができ、この時、選択によって近距離戦闘の攻撃判定は評価＋３出来る。補正を選択した時は燃料１万ｔを必ず消費する。
　　＊特殊工作員はＩ＝Ｄに乗っていないとき、独自で中距離戦闘行為ができ、この時、選択によって中距離戦闘の攻撃判定は評価＋２出来る。補正を選択した時は燃料１万ｔを必ず消費する。
</t>
  </si>
  <si>
    <t>Ｌ：光砲使い　＝　｛
　ｔ：名称　＝　光砲使い（職業）
　ｔ：要点　＝　割れる腕、腕の輝き
　ｔ：周辺環境　＝　山
　ｔ：評価　＝　体格３，筋力３，耐久力３，外見０，敏捷３，器用２，感覚２，知識２，幸運０
　ｔ：特殊　＝　｛
　　＊光砲使いの職業カテゴリ　＝　派生職業アイドレスとして扱う。
　　＊光砲使いはその特殊を使用した際に死亡する。
　　＊光砲使いは詠唱戦行為ができ、この時、詠唱戦（（知識＋器用）÷２）の攻撃判定は評価＋８され、燃料は必ず－２万ｔされる。
　｝
　ｔ：→次のアイドレス　＝　盾持ち?（職業），吸血鬼?（職業），牛の王?（ＡＣＥ），月が満ちる?（イベント）
｝</t>
  </si>
  <si>
    <t xml:space="preserve">　　＊光砲使いはその特殊を使用した際に死亡する。
　　＊光砲使いは詠唱戦行為ができ、この時、詠唱戦（（知識＋器用）÷２）の攻撃判定は評価＋８され、燃料は必ず－２万ｔされる。
</t>
  </si>
  <si>
    <t>Ｌ：魔術師に仕える者　＝　｛
　ｔ：名称　＝　魔術師に仕える者（職業）
　ｔ：要点　＝　騎士（騎士に見えないでもよいが、魔術師、理力使いに見えてはいけない）
　ｔ：周辺環境　＝　魔術師
　ｔ：評価　＝　体格３，筋力３，耐久力３，外見－１，敏捷３，器用０，感覚１，知識－１，幸運０
　ｔ：特殊　＝　｛
　　＊魔術師に仕える者の職業カテゴリ　＝　派生職業アイドレスとして扱う。
　　＊魔術師に仕える者は魔術師に仕えなければこれ以外の全ての特殊を使うことが出来ない。
　　＊魔術師に仕える者は人獣になることが出来、体格、筋力、耐久力を使う判定では評価＋５を受ける。食料を１万ｔ消費する。
　　＊魔術師に仕える者は不死であり、新月になると自己再生する。
　　＊魔術師に仕える者は魔術師を守る場合、ダメージを全て代わりに受けられる。
　｝
　ｔ：→次のアイドレス　＝　光砲使い（職業），不死人（職業），不死の王月子（ＡＣＥ），リリカルソード（マジックアイテム）
｝</t>
  </si>
  <si>
    <t>Ｌ：奥さん　＝　｛
　ｔ：名称　＝　奥さん（職業）
　ｔ：要点　＝　エプロン，箒型銃
　ｔ：周辺環境　＝　家
　ｔ：評価　＝　体格１，筋力１，耐久力１，外見５，敏捷４，器用３，感覚３，知識２，幸運３
　ｔ：特殊　＝　｛
　　＊奥さんの職業カテゴリ　＝　派生職業アイドレスとして扱う。
　　＊奥さんはＩ＝Ｄのパイロットになることができる。
　　＊奥さんは援軍行為ができ、自らの意思で主人の元へ駆けつけることが出来る。
　　＊奥さんは家、もしくは家族、もしくは主人を守るために活動する間、全ての判定は評価＋２される。
　｝
　ｔ：→次のアイドレス　＝　奥様（職業），返り咲きメード（職業），偉大なる母（職業），お手伝いさん（職業）
｝</t>
  </si>
  <si>
    <t xml:space="preserve">　　＊奥さんはＩ＝Ｄのパイロットになることができる。
　　＊奥さんは援軍行為ができ、自らの意思で主人の元へ駆けつけることが出来る。
　　＊奥さんは家、もしくは家族、もしくは主人を守るために活動する間、全ての判定は評価＋２される。
</t>
  </si>
  <si>
    <t xml:space="preserve">　　＊サイボーグは宇宙戦行為ができる。
　　＊サイボーグはナショナルネット接続行為ができる。
　　＊サイボーグは筋力、耐久力の評価を評価＋２補正することが選択でき、この時燃料３万ｔを消費する。
</t>
  </si>
  <si>
    <t xml:space="preserve">　　＊ハッカーはナショナルネット接続行為ができ、情報戦をかけることができる。
　　＊ハッカーはオペレーター行為ができる。
　　＊ハッカーは知識、器用の評価を評価＋２補正することが選択でき、この時燃料３万ｔを消費する。
</t>
  </si>
  <si>
    <t xml:space="preserve">　　＊宇宙軍はナショナルネット接続行為ができる。
　　＊宇宙軍は宇宙戦行為ができ、宇宙戦時に使用する判定で評価＋２補正する選択ができる、この時燃料１万ｔを必ず消費する。
　　＊宇宙軍は筋力、耐久力の評価を評価＋２補正することができ、この時燃料３万ｔを消費する。
</t>
  </si>
  <si>
    <t xml:space="preserve">　　＊スターファイターは航空機、宇宙艦船を操縦でき、またこのコパイロットになれる
　　＊航空機での戦闘時、あらゆる判定は評価＋３される。この時燃料１万ｔを必ず消費する。
</t>
  </si>
  <si>
    <t xml:space="preserve">　　＊軌道降下兵は歩兵として扱う。
　　＊軌道降下兵はどんな高いところから落下しても判定に成功する。
　　＊軌道降下兵は宇宙戦行為が出来、宇宙戦時に使用する判定で評価＋２補正する選択が出来る。
　　＊軌道降下兵は筋力、耐久力両方を同時補正する特殊に対して燃料消費を５０％に出来る。
　　＊軌道降下兵は近距離戦闘、中距離戦闘、遠距離戦闘行為をすることが出来、この時評価＋１される。
</t>
  </si>
  <si>
    <t xml:space="preserve">Ｌ：スターリフター＝｛
　ｔ：名称＝スターリフター（職業）
　ｔ：要点＝宇宙戦の３Ｄ画面，ギーク
　ｔ：周辺環境＝打ち上げ場
　ｔ：評価＝体格０，筋力０，耐久力０，外見０，敏捷０，器用０，感覚６，知識１，幸運６
　ｔ：特殊＝｛
　　＊スターリフターの職業カテゴリ　＝　派生職業アイドレスとして扱う。
　　＊スターリフターは航空機、Ｉ＝Ｄを操縦でき、またこのコパイロットになれる
　　＊航空機での戦闘時、あらゆる判定は評価＋３される。この時燃料１万ｔを必ず消費する。
　　＊航空機を使う場合、性能の如何にかかわらず宇宙でも戦闘を行える。ただし、その機体は準備段階で整備判定に成功していなければならない。
　｝
　→次のアイドレス：・スターオフィサー（職業）・ＲＡＴＯの開発（イベント）・大型ブースターの開発（イベント）・コメットハンター（職業）
｝
</t>
  </si>
  <si>
    <t xml:space="preserve">　　＊スターリフターは航空機、Ｉ＝Ｄを操縦でき、またこのコパイロットになれる
　　＊航空機での戦闘時、あらゆる判定は評価＋３される。この時燃料１万ｔを必ず消費する。
　　＊航空機を使う場合、性能の如何にかかわらず宇宙でも戦闘を行える。ただし、その機体は準備段階で整備判定に成功していなければならない。
</t>
  </si>
  <si>
    <t xml:space="preserve">　　＊スターライナーはＩ＝Ｄ、航空機、宇宙艦船を操縦でき、またこのコパイロットになれる
　　＊宇宙艦船での戦闘時、あらゆる判定は評価＋１される。
</t>
  </si>
  <si>
    <t xml:space="preserve">　　＊宇宙の戦士はウォードレスを装備することが出来る。
　　＊宇宙の戦士は歩兵として扱う。
　　＊宇宙の戦士はどんな高いところから落下しても判定に成功する。
　　＊宇宙の戦士は宇宙戦行為が出来、宇宙戦時に使用する判定で評価＋２補正する選択が出来る。
　　＊宇宙の戦士は白兵距離戦闘、近距離戦闘、中距離戦闘、遠距離戦闘行為をすることが出来、この時評価＋１される。
</t>
  </si>
  <si>
    <t>Ｌ：宇宙の戦士＝｛
　ｔ：名称＝宇宙の戦士（職業）
　ｔ：要点＝パワードスーツ，逆噴射の光，武装コンテナ
　ｔ：周辺環境＝地球上空
　ｔ：評価＝体格４，筋力４，耐久力３，外見０，敏捷－１，器用１，感覚１，知識０，幸運３
　ｔ：特殊＝｛
　　＊宇宙の戦士の職業カテゴリ　＝　派生職業アイドレスとして扱う。
　　＊宇宙の戦士はウォードレスを装備することが出来る。
　　＊宇宙の戦士は歩兵として扱う。
　　＊宇宙の戦士はどんな高いところから落下しても判定に成功する。
　　＊宇宙の戦士は宇宙戦行為が出来、宇宙戦時に使用する判定で評価＋２補正する選択が出来る。
　　＊宇宙の戦士は白兵距離戦闘、近距離戦闘、中距離戦闘、遠距離戦闘行為をすることが出来、この時評価＋１される。
　｝
　ｔ：→次のアイドレス　＝　ジョニー・サザーランド（Ｈｉ－ＡＣＥ），宇宙の喧嘩屋（職業），ルブランの設計（イベント），強襲揚陸艦の開発（イベント）
｝</t>
  </si>
  <si>
    <t xml:space="preserve">　　＊オペレーターはオペレーター行為ができる。この時＋４の修正を得る。
</t>
  </si>
  <si>
    <t>高位南国人派生</t>
  </si>
  <si>
    <t>漁師</t>
  </si>
  <si>
    <t>ゲリラ</t>
  </si>
  <si>
    <t>聖女</t>
  </si>
  <si>
    <t>僧侶</t>
  </si>
  <si>
    <t>解放軍</t>
  </si>
  <si>
    <t>Ｌ：ダックス　＝　｛
　ｔ：名称　＝　Ａ７９　ダックス（乗り物）
　ｔ：評価　＝　体格６，筋力１０，耐久力９，外見０，敏捷４，器用２，感覚１，知識１，幸運０
　ｔ：特殊　＝　｛
　　＊ダックスの乗り物カテゴリ　＝　Ｉ＝Ｄとして扱う。
　　＊ダックスは白兵戦行為ができる。
　　＊ダックスは中距離戦闘行為ができる。
　　＊ダックスは陣地構築作業をする際、判定で評価＋２される。工兵がこの機体を扱う場合、さらに評価＋２される。
　　＊ダックスは防御判定で評価＋１される。
　　＊ダックスは戦闘時に１機につき資源１万ｔを使用する。
　　＊ダックスはパイロットとして歩兵１名を必要とする。
　　＊ダックスの人機数　＝　５人機として扱う。
　　＊ダックスのアタックランク　＝　ＡＲは１０として扱う。
　｝
　ｔ：→次のアイドレス　＝　Ｉ＝Ｄ・ダイナマイトダックスの開発（イベント），伏見ウォードレスの開発（イベント）
｝</t>
  </si>
  <si>
    <t>　　＊ダックスの乗り物カテゴリ　＝　Ｉ＝Ｄとして扱う。
　　＊ダックスは白兵戦行為ができる。
　　＊ダックスは中距離戦闘行為ができる。
　　＊ダックスは陣地構築作業をする際、判定で評価＋２される。工兵がこの機体を扱う場合、さらに評価＋２される。
　　＊ダックスは防御判定で評価＋１される。
　　＊ダックスは戦闘時に１機につき資源１万ｔを使用する。
　　＊ダックスはパイロットとして歩兵１名を必要とする。
　　＊ダックスの人機数　＝　５人機として扱う。
　　＊ダックスのアタックランク　＝　ＡＲは１０として扱う。</t>
  </si>
  <si>
    <t>　　＊煌月のみなし職業　＝　歩兵として扱う。
　　＊煌月の着用条件　＝　煌月はウォードレスダンサー１名が着用することができる。
　　＊煌月の生産　＝　煌月はアイドレス工場で生産することが出来る。
　　＊煌月の人機数　＝　２人機として扱う。
　　＊煌月のアタックランク　＝　ＡＲは１２として扱う。
　　＊煌月の特殊１　＝　白兵戦闘行為、近距離戦闘行為、中距離戦闘行為ができ、この時、これら攻撃判定は評価＋１される。
　　＊煌月の特殊２　＝　戦闘時に１機につき食料１万ｔを使用する。</t>
  </si>
  <si>
    <t>Ｌ：咆月　＝　｛
　ｔ：名称　＝　咆月（ウォードレス）
　ｔ：評価　＝　全能力＋４
　ｔ：特殊　＝　｛
　　＊咆月のアイテムカテゴリ　＝　着用型アイテムとして扱う。
　　＊咆月の位置づけ　＝　ウォードレスとして扱う。
　　＊咆月の着用箇所　＝　全身装備として扱う。
　　＊咆月のみなし職業　＝　歩兵として扱う。
　　＊咆月の着用条件１　＝　咆月はウォードレスダンサー１名が着用することができる。
　　＊咆月の着用条件２　＝　藩王、摂政、士族でなければ身につけることが出来ない。
　　＊咆月の着用評価　＝　評価は着用者の評価ををベースとして咆月の評価修正を加えたものとなる。
　　＊咆月の特殊１　＝　咆月装備者は全領域で戦闘出来るが、ファンタジー世界では補正される評価は＋４から＋２に下がる。
　　＊咆月の特殊２　＝　絶技を受けた時、破壊される代わりにその効果が着用者に及ぶのを防ぐ。
　　＊咆月の特殊３　＝　白兵戦闘、近距離戦闘、中距離戦闘、遠距離戦闘行為ができ、この時、これら攻撃判定は評価＋１される。
　　＊咆月の特殊４　＝　対空戦行為ができ対空戦闘は４として扱う。
　　＊咆月の特殊５　＝　戦闘時に１機につき食料４万ｔを使用する。
　　＊咆月の人機数　＝　２人機として扱う。
　　＊咆月のアタックランク　＝　ＡＲは１２として扱う。
　｝
　ｔ：→次のアイドレス　＝　戦闘舞踏服の開発?（イベント）
｝</t>
  </si>
  <si>
    <t>　　＊咆月のみなし職業　＝　歩兵として扱う。
　　＊咆月の着用条件１　＝　咆月はウォードレスダンサー１名が着用することができる。
　　＊咆月の着用条件２　＝　藩王、摂政、士族でなければ身につけることが出来ない。
　　＊咆月の着用評価　＝　評価は着用者の評価ををベースとして咆月の評価修正を加えたものとなる。
　　＊咆月の特殊１　＝　咆月装備者は全領域で戦闘出来るが、ファンタジー世界では補正される評価は＋４から＋２に下がる。
　　＊咆月の特殊２　＝　絶技を受けた時、破壊される代わりにその効果が着用者に及ぶのを防ぐ。
　　＊咆月の特殊３　＝　白兵戦闘、近距離戦闘、中距離戦闘、遠距離戦闘行為ができ、この時、これら攻撃判定は評価＋１される。
　　＊咆月の特殊４　＝　対空戦行為ができ対空戦闘は４として扱う。
　　＊咆月の特殊５　＝　戦闘時に１機につき食料４万ｔを使用する。
　　＊咆月の人機数　＝　２人機として扱う。
　　＊咆月のアタックランク　＝　ＡＲは１２として扱う。</t>
  </si>
  <si>
    <t>Ｌ：はぐれメード　＝　｛
　ｔ：名称　＝　はぐれメード（職業）
　ｔ：要点　＝　メード服，箒型銃
　ｔ：周辺環境　＝　キノウツン
　ｔ：評価　＝　体格０，筋力０，耐久力０，外見２，敏捷２，器用１，感覚１，知識１，幸運－１
　ｔ：特殊　＝　｛
　　＊はぐれメードの職業カテゴリ　＝　派生職業アイドレスとして扱う。
　　＊はぐれメードはＩ＝Ｄのパイロットになることができる。
　　＊はぐれメードは援軍行為ができ、自らの意思でどこの藩民としても活動できる。
　　＊はぐれメードは自らが仕えるＡＣＥを一人指名でき、それに仕える限り全ての判定は評価＋１される。
　｝
　ｔ：→次のアイドレス　＝　魔術師に仕える者（職業），奥さん（職業），ネル＆シーナ（ＡＣＥ），野生化メード（職業）
｝</t>
  </si>
  <si>
    <t xml:space="preserve">　　＊はぐれメードはＩ＝Ｄのパイロットになることができる。
　　＊はぐれメードは援軍行為ができ、自らの意思でどこの藩民としても活動できる。
　　＊はぐれメードは自らが仕えるＡＣＥを一人指名でき、それに仕える限り全ての判定は評価＋１される。
</t>
  </si>
  <si>
    <t>Ｌ：テストパイロット＝｛
　ｔ：名称＝テストパイロット（職業）
　ｔ：要点＝バインダー，レザージャンパー，飛行ヘルメット
　ｔ：周辺環境＝格納庫
　ｔ：評価＝体格０，筋力－１，耐久力０，外見０，敏捷０，器用２，感覚１，知識１，幸運－１
　ｔ：特殊＝｛
　　＊テストパイロットの職業カテゴリ　＝　派生職業アイドレスとして扱う。
　　＊テストパイロットはＩ＝Ｄ、航空機、宇宙船、艦船のパイロットになることができる。
　｝
　→次のアイドレス：・試作機登場（イベント）・独自兵器開発（イベント）
｝</t>
  </si>
  <si>
    <t>Ｌ：名整備士＝｛
　ｔ：名称＝名整備士（職業）
　ｔ：要点＝帽子，部下
　ｔ：周辺環境＝クレーン
　ｔ：評価＝体格０，筋力－１，耐久力０，外見０，敏捷－１，器用２，感覚１，知識２，幸運－１
　ｔ：特殊＝｛
　　＊名整備士の職業カテゴリ　＝　派生職業アイドレスとして扱う。
　　＊名整備士は整備行為ができ、この時、整備判定（（器用＋知識）÷２）を評価＋３補正することを選択できる。補正を選択した場合は燃料１万ｔを消費する。
　　＊名整備士は戦闘前に任意の一機のＩ＝Ｄの能力に評価＋１できる。
　｝
　→次のアイドレス：・整備の神様（職業）・チューニングマスター（職業）・ネリ＝オマル（ＡＣＥ）
｝</t>
  </si>
  <si>
    <t>Ｌ：チューニングマスター＝｛
　ｔ：名称＝チューニングマスター（職業）
　ｔ：要点＝ヘッドセット，涼しそうな長袖
　ｔ：周辺環境＝クレーン
　ｔ：評価＝体格０，筋力－１，耐久力０，外見０，敏捷－１，器用４，感覚１，知識６，幸運－１
　ｔ：特殊＝｛
　　＊チューニングマスターの職業カテゴリ　＝　派生職業アイドレスとして扱う。
　　＊チューニングマスターは整備行為ができ、この時、整備判定（（器用＋知識）÷２）を評価＋３補正することを選択出来る。補正を選択した場合燃料１万ｔを消費する。
　　＊チューニングマスターは戦闘前に任意の一機のＩ＝Ｄの全能力に評価＋３できる。この効果は一人のチューニングマスターにつき一回で複数の機体に与えることは出来ず、またこの時資源３万ｔ、燃料２万ｔを使用する。
　｝
　→次のアイドレス：・Ｉ＝Ｄデザイナー（職業）
｝</t>
  </si>
  <si>
    <t>善なるマッダー</t>
  </si>
  <si>
    <t>世界破滅協会</t>
  </si>
  <si>
    <t>クローン技術者</t>
  </si>
  <si>
    <t>（アンドロイド製作者）</t>
  </si>
  <si>
    <t>（善なるマッダー）</t>
  </si>
  <si>
    <t>（世界破滅協会）</t>
  </si>
  <si>
    <t>8/3：更新</t>
  </si>
  <si>
    <t>（マッドサイエンティスト）</t>
  </si>
  <si>
    <t>少年兵</t>
  </si>
  <si>
    <t>少年副官</t>
  </si>
  <si>
    <t>副官</t>
  </si>
  <si>
    <t>応援団</t>
  </si>
  <si>
    <t>生徒会役員</t>
  </si>
  <si>
    <t>生徒会長</t>
  </si>
  <si>
    <t>番長</t>
  </si>
  <si>
    <t>学園忍者</t>
  </si>
  <si>
    <t>剣神</t>
  </si>
  <si>
    <t>宇宙忍者</t>
  </si>
  <si>
    <t>アメリカ忍者</t>
  </si>
  <si>
    <t>補給士官</t>
  </si>
  <si>
    <t>Ｌ：舞踏子＝｛
　ｔ：名称＝舞踏子（職業）
　ｔ：要点＝太陽系総軍軍服風，ハイヒール
　ｔ：周辺環境＝軍艦
　ｔ：評価＝体格－１，筋力０，耐久力０，外見１，敏捷１，器用０，感覚２，知識－１，幸運０
　ｔ：特殊＝｛
　　＊舞踏子の職業カテゴリ　＝　派生職業アイドレスとして扱う。
　　＊舞踏子はＩ＝Ｄ、ＲＢ、艦船のパイロットになることができる。
　　＊舞踏子はコパイロット行為ができる。
　　＊舞踏子はオペレーター行為ができる。
　　＊舞踏子が居る場合、ヤガミ、ドランジ、アキの戦闘力は評価＋３される。
　｝
　→次のアイドレス：・小さい舞踏子（職業）・元気な舞踏子（職業）・魔術的舞踏子（職業）
｝</t>
  </si>
  <si>
    <t>ＷＤ</t>
  </si>
  <si>
    <t>22-00420-01：ｔａｃｔｙ</t>
  </si>
  <si>
    <t>Ｌ：鞭の達人　＝　｛
　ｔ：名称　＝　鞭の達人（職業）
　ｔ：要点　＝　鞭，悪そうな目
　ｔ：周辺環境　＝　遺跡
　ｔ：評価　＝　体格３，筋力４，耐久力４，外見－１，敏捷２，器用－１，感覚１，知識２，幸運０
　ｔ：特殊　＝　｛
　　＊鞭の達人の職業カテゴリ　＝　派生職業アイドレスとして扱う。
　　＊鞭の達人は移動（判定：敏捷）時、判定に評価＋３することが出来る。この時燃料は必ず－１万ｔされる。
　　＊鞭の達人は侵入行為ができ、侵入行為（判定：幸運）時、判定は評価＋３され、燃料は必ず－２万ｔされる。
　　＊鞭の達人は白兵戦行為が出来、この時、攻撃、防御、移動判定は評価＋２され、燃料は必ず－２万ｔされる。
　　＊鞭の達人は敵を倒した時、殺さすことを選択しないでも良い。
　｝
　ｔ：→次のアイドレス　＝　女王様（職業），鬼畜眼鏡（職業），炎熱編集（職業）
｝</t>
  </si>
  <si>
    <t>●データ追加指針</t>
  </si>
  <si>
    <t>ＷＤ</t>
  </si>
  <si>
    <t>プレイヤーアイドレス</t>
  </si>
  <si>
    <t>Ｌ：はてない国人　＝　｛
　ｔ：名称　＝　はてない国人（人）
　ｔ：要点　＝　火の色の髪，頭が悪そう，エプロン
　ｔ：周辺環境　＝　大和丘商店街，味のれん，大火山（カルデラ），近所の空き地，普通の一軒家
　ｔ：評価　＝　体格０，筋力１，耐久力１，外見０，敏捷０，器用－１，感覚１，知識０，幸運０
　ｔ：特殊　＝　｛
　　＊はてない国人の人カテゴリ　＝　基本人アイドレスとして扱う。
　　＊はてない国人は一人につきターン開始時に生物資源１万ｔが増加する代わりに食料１万ｔを消費する。
　　＊はてない国人は一般行為判定を伴うイベントに出るたびに食料１万ｔを消費する。
　｝
　ｔ：→次のアイドレス　＝　犬妖精（職業），剣士（職業），理力使い（職業），忍者（職業），パイロット（職業），学生（職業），観光地（施設），アイドレス工場（施設），食糧生産地（施設），資源採掘地（施設），高位はてない国人（人）
｝</t>
  </si>
  <si>
    <t>＊１，２の手順はセルをダブルクリックまたはＦ２してからコピペしてください。</t>
  </si>
  <si>
    <t xml:space="preserve">　　＊森国人は一人につきターン開始時に生物資源１万ｔが増加する代わりに食料１万ｔを消費する。
　　＊森国人は一般行為判定を伴うイベントに出るたびに食料１万ｔを消費する。
</t>
  </si>
  <si>
    <t>２．特殊をK列（Ｉ＝Ｄの場合はY列）にコピーし，行の最後にAlt+Enterして空行を1行作る（ＷＤ，Ｉ＝Ｄの場合は不要）。</t>
  </si>
  <si>
    <t>＊ＨＱＢ／ＳＨＱを反映しない値を入力することが望ましい。</t>
  </si>
  <si>
    <t>３．評価値を入力する（ＷＤの場合は体格のみ入力すればＯＫ（別に他の評価を入力しても問題なし）。Ｉ＝Ｄの場合は対空戦闘まで，対空戦闘不可の場合は「-」を入力する）。</t>
  </si>
  <si>
    <t>個人／イベント派生</t>
  </si>
  <si>
    <t>１．Ｌ列（Ｉ＝Ｄの場合はZ列）にＬ：を丸ごとコピーする（別に入力フォームで使用するわけではないのでテキトーでＯＫ）。</t>
  </si>
  <si>
    <t>強い舞踏子</t>
  </si>
  <si>
    <t>Ｌ：強い舞踏子＝｛
　ｔ：名称＝強い舞踏子（職業）
　ｔ：要点＝筋肉自慢の舞踏子，インナースーツ
　ｔ：周辺環境＝夜明けの船
　ｔ：評価＝体格１，筋力３，耐久力３，外見１，敏捷２，器用１，感覚２，知識－１，幸運０
　ｔ：特殊＝｛
　　＊強い舞踏子の職業カテゴリ　＝　派生職業アイドレスとして扱う。
　　＊強い舞踏子はＩ＝Ｄ、ＲＢ、艦船のパイロットになることが出来、これらを使った判定では評価＋２を受ける。
　　＊強い舞踏子は白兵戦をする事が出来、これらを使った判定では評価＋４を受ける。この時燃料を２万ｔ消費する。
　　＊ヤガミ、ドランジ、アキを守る場合、強い舞踏子の戦闘力は評価＋３される。
　｝
　→次のアイドレス：・吹雪先生の奥さん（ＡＣＥ）・ヤガミＪｒ（ＡＣＥ）・黒兎（ＡＣＥ）
｝</t>
  </si>
  <si>
    <t>Ｌ：整備士＝｛
　ｔ：名称＝整備士（職業）
　ｔ：要点＝整備道具，手袋，ツナギ
　ｔ：周辺環境＝整備工場
　ｔ：評価＝体格０，筋力－１，耐久力０，外見０，敏捷－１，器用１，感覚１，知識１，幸運－１
　ｔ：特殊＝｛
　　＊整備士の職業カテゴリ　＝　基本職業アイドレスとして扱う。
　　＊整備士は整備行為ができ、この時、整備判定（（器用＋知識）÷２）を評価＋３補正することを選択できる。補正を選択した場合燃料２万ｔを消費する。
　｝
　→次のアイドレス：・森精華（ＡＣＥ）・名整備士（職業）・テストパイロット（職業）
｝</t>
  </si>
  <si>
    <t>北</t>
  </si>
  <si>
    <t>名整備士</t>
  </si>
  <si>
    <t xml:space="preserve">Ｌ：スターライナー＝｛
　ｔ：名称＝スターライナー（職業）
　ｔ：要点＝宇宙船，コクピット，操縦者
　ｔ：周辺環境＝宇宙
　ｔ：評価＝体格１，筋力１，耐久力１，外見０，敏捷３，器用２，感覚６，知識３，幸運１
　ｔ：特殊＝｛
　　＊スターライナーの職業カテゴリ　＝　派生職業アイドレスとして扱う。
　　＊スターライナーはＩ＝Ｄ、航空機、宇宙艦船を操縦でき、またこのコパイロットになれる
　　＊宇宙艦船での戦闘時、あらゆる判定は評価＋１される。
　｝
　→次のアイドレス：・スターボーダー（職業）・スターナイト（職業）・スターヒーロー（職業）・オタポン（ＡＣＥ）
｝
</t>
  </si>
  <si>
    <t xml:space="preserve">Ｌ：魔法少女＝｛
　ｔ：名称＝魔法少女（職業）
　ｔ：要点＝魔女の帽子，少女，箒
　ｔ：周辺環境＝草原
　ｔ：評価＝体格０，筋力０，耐久力０，外見３，敏捷３，器用３，感覚３，知識３，幸運３
　ｔ：特殊＝｛
　　＊魔法少女の職業カテゴリ　＝　派生職業アイドレスとして扱う。
　　＊魔法少女は詠唱戦行為ができ、この時、あらゆる判定は評価＋２される。
　　＊魔法少女はパイロット行為ができ、この時、あらゆる判定は評価＋３される。この時燃料２万ｔを必ず消費する。
　　＊魔法少女は人騎兵のパイロットになることが出来る。
　｝
　→次のアイドレス：・元魔法少女（職業）・魔女（職業）・魔法のプリンセス（職業）・ファミリア探し（イベント）
｝
</t>
  </si>
  <si>
    <t>宇宙の戦士</t>
  </si>
  <si>
    <t>Ｌ：犬の決戦存在　＝　｛
　ｔ：名称　＝　犬の決戦存在（職業）
　ｔ：要点　＝　ただの犬，青い瞳
　ｔ：周辺環境　＝　誰かに甘えている。
　ｔ：評価　＝　体格０，筋力３，耐久力４，外見１，敏捷４，器用－１，感覚１，知識－１，幸運１
　ｔ：特殊　＝　｛
　　＊犬の決戦存在の職業カテゴリ　＝　派生職業アイドレスとして扱う。
　　＊犬の決戦存在はコパイロット行為が出来る。
　　＊犬の決戦存在はオペレーター行為が出来る。この時、オペレーターの判定は評価＋３され、燃料は必ず－１万ｔされる。
　　＊犬の決戦存在は追跡行為が出来る。この時、追跡の判定は評価＋３され、燃料は必ず－１万ｔされる。
　　＊犬の決戦存在は白兵戦行為が出来、この時、攻撃、防御、移動判定は評価＋１される。
　　＊犬の決戦存在は飼い主を対象とする攻撃を替わりに受けることが出来る。
　｝
　ｔ：→次のアイドレス　＝　柴犬（職業），シベリアンハスキー（職業），ウェリッシュコーギー（職業），ミニチュアダックス（職業）
｝</t>
  </si>
  <si>
    <t>なし</t>
  </si>
  <si>
    <t>ユニット１</t>
  </si>
  <si>
    <t>ユニット３</t>
  </si>
  <si>
    <t>Ｌ：宰相の娘　＝　｛
　ｔ：名称　＝　宰相の娘（職業）
　ｔ：要点　＝　秘書官服，書類
　ｔ：周辺環境　＝　宮廷
　ｔ：評価　＝　体格２，筋力２，耐久力２，外見４，敏捷２，器用３，感覚３，知識３，幸運３
　ｔ：特殊　＝　｛
　　＊宰相の娘の職業カテゴリ　＝　派生職業アイドレスとして扱う。
　　＊宰相の娘は宰相府にある機体のパイロットになることができ、この時＋２の修正を受ける。
　　＊宰相の娘は秘書官の出仕アイドレスとして使うことができる。
　　＊宰相の娘は宰相の許可証を持っており、（見せれば）国賓待遇で活動できる。
　　＊宰相の娘は秘書官を辞めても保持し続けることが出来る。
　｝
　ｔ：→次のアイドレス　＝　後宮女官（職業），ヒルデガルド（ＡＣＥ），宰相の目?（職業），宰相の護衛?（職業）
｝</t>
  </si>
  <si>
    <t>宰相の娘</t>
  </si>
  <si>
    <t>Ｌ：スペーススターシップオフィサー　＝　｛
　ｔ：名称　＝　スペーススターシップオフィサー（職業）
　ｔ：要点　＝　軍服，艦剣，帽子
　ｔ：周辺環境　＝　宇宙船
　ｔ：評価　＝　体格２，筋力２，耐久力２，外見２，敏捷２，器用２，感覚４，知識４，幸運４
　ｔ：特殊　＝　｛
　　＊スペーススターシップオフィサーの職業カテゴリ　＝　派生職業アイドレスとして扱う。
　　＊スペーススターシップオフィサーは宇宙艦船に関するパイロット行為、コパイロット行為ができ、この時＋３の修正を得る。
　　＊スペーススターシップオフィサーはスペースボートで２万ｔの物資を緊急輸送することが出来る。
　｝
　ｔ：→次のアイドレス　＝　猫艦長?（職業），犬艦長?（職業），宇宙の魔女?（職業），スペーススチュワード?（職業）
｝</t>
  </si>
  <si>
    <t>ユニット２</t>
  </si>
  <si>
    <t>Ｌ：オペレーター＝｛
　ｔ：名称＝オペレーター（職業）
　ｔ：要点＝ヘッドセット，美声，ディスプレイ
　ｔ：周辺環境＝艦
　ｔ：評価＝体格１，筋力１，耐久力２，外見５，敏捷－１，器用４，感覚２，知識３，幸運３
　ｔ：特殊＝｛
　　＊オペレーターの職業カテゴリ　＝　派生職業アイドレスとして扱う。
　　＊オペレーターはオペレーター行為ができる。この時＋４の修正を得る。
　｝
　ｔ：→次のアイドレス　＝　迎撃オペレート?（技術），航法オペレート?（技術），爆撃オペレート?（技術），索敵オペレート?（技術）
｝</t>
  </si>
  <si>
    <t>帝國軍元帥</t>
  </si>
  <si>
    <t>Ｌ：東方有翼騎士団長＝｛
　ｔ：名称＝東方有翼騎士団長（特別職業）
　ｔ：要点＝肩のモール，佩剣，ベレー帽
　ｔ：周辺環境＝宰相府
　ｔ：評価＝体格１，筋力１，耐久力１，外見１，敏捷５，器用３，感覚３，知識５，幸運０
　ｔ：特殊＝｛
　　＊東方有翼騎士団長は風野緋璃しか装備できない。
　　＊東方有翼騎士団長は職業４としてみなす。
　　＊東方有翼騎士団長は秘書官としてみなし、それらが持つ全ての特殊が使える。
　　＊東方有翼騎士団長は東方有翼騎士団を動員する権限を持つ。
　｝
　ｔ：→次のアイドレス　＝　有翼騎士緋璃?（ＡＣＥ），宰相府内の家（施設），大規模演習?（イベント），秘密資金の準備?（イベント）
｝</t>
  </si>
  <si>
    <t>東方有翼騎士団長</t>
  </si>
  <si>
    <t>ヤガミの恋人</t>
  </si>
  <si>
    <t>Ｌ：ハイチューニングマスター　＝　｛
　ｔ：名称　＝　ハイチューニングマスター（職業）
　ｔ：要点　＝　ヘッドセット，涼しそうな長袖
　ｔ：周辺環境　＝　クエスカイゼス
　ｔ：評価　＝　体格１，筋力１，耐久力１，外見２，敏捷１，器用５，感覚２，知識７，幸運０
　ｔ：特殊　＝　｛
　　＊ハイチューニングマスターの職業カテゴリ　＝　派生職業アイドレスとして扱う。
　　＊ハイチューニングマスターは整備行為ができ、この時、整備判定（（器用＋知識）÷２）を評価＋５補正することを選択出来る。補正を選択した場合燃料１万ｔを消費する。
　　＊ハイチューニングマスターは戦闘前に任意の一機のＩ＝Ｄの全能力に評価＋３できる。この効果は一人のハイチューニングマスターにつき一回で複数の機体に与えることは出来ず、またこの時資源３万ｔ、燃料２万ｔを使用する。
　　＊ハイチューニングマスターは任意の塗装（スペシャルマーク）を機体に施すことが出来る。
　｝
　ｔ：→次のアイドレス　＝　科学冒険家（職業），レストア職人（職業），パイロットエンジニア（職業），可変機の開発（イベント）
｝</t>
  </si>
  <si>
    <t>宰相の愛人</t>
  </si>
  <si>
    <t>Ｌ：略奪系考古学者　＝　｛
　ｔ：名称　＝　略奪系考古学者（職業）
　ｔ：要点　＝　古びた帽子，スコップ，悪そうな目
　ｔ：周辺環境　＝　遺跡
　ｔ：評価　＝　体格０，筋力２，耐久力２，外見－１，敏捷２，器用－１，感覚１，知識２，幸運０
　ｔ：特殊　＝　｛
　　＊略奪系考古学者の職業カテゴリ　＝　派生職業アイドレスとして扱う。
　　＊略奪系考古学者は罠を解除することができ、この時、解除判定は評価＋４され、燃料は必ず－１万ｔされる。
　　＊略奪系考古学者は侵入行為ができ、侵入行為（判定：幸運）時、判定は評価＋３され、燃料は必ず－２万ｔされる。
　　＊略奪系考古学者は白兵戦行為ができ、この時、攻撃、防御、移動判定は評価＋２され、燃料は必ず－２万ｔされる。
　　＊略奪系考古学者は地下と遺跡では全ての判定で評価＋２される。
　｝
　ｔ：→次のアイドレス　＝　徳河舞蔵（ＡＣＥ），労働一号かれんちゃん（ＡＣＥ），ダンジョンエクスプローラー（職業），鞭の達人（職業），Ｉ＝Ｄ・発掘兵器（イベント）
｝</t>
  </si>
  <si>
    <t>Ｌ：ミフネ　＝　｛
　ｔ：名称　＝　ミフネ（職業）
　ｔ：要点　＝　静謐な雰囲気，目をつぶった，刀
　ｔ：周辺環境　＝　陣
　ｔ：評価　＝　体格４，筋力３，耐久力３，外見２，敏捷３，器用１，感覚２，知識１，幸運２
　ｔ：特殊　＝　｛
　　＊ミフネの職業カテゴリ　＝　派生職業アイドレスとして扱う。
　　＊ミフネは射撃を受けた場合の装甲判定に必ず成功する。
　　＊ミフネは白兵戦闘行為が出来、この時、攻撃、防御、移動判定は評価＋４され、燃料は必ず－２万ｔされる。
　　＊ミフネは同調判定に＋２の修正を得る。
　｝
　ｔ：→次のアイドレス　＝　イアイド（職業），シャキーン（職業），ムラマサ（職業），鵬翼陣（陣形）
｝</t>
  </si>
  <si>
    <t>レベル１</t>
  </si>
  <si>
    <t>ハイパーメードお局さん</t>
  </si>
  <si>
    <t>はぐれメード</t>
  </si>
  <si>
    <t>ガンスリンガーメード</t>
  </si>
  <si>
    <t>侍女</t>
  </si>
  <si>
    <t xml:space="preserve">女官長 </t>
  </si>
  <si>
    <t>隠居したメード</t>
  </si>
  <si>
    <t>奥さん</t>
  </si>
  <si>
    <t xml:space="preserve">野生化メード </t>
  </si>
  <si>
    <t xml:space="preserve">宰相の養女 </t>
  </si>
  <si>
    <t xml:space="preserve">後宮女官 </t>
  </si>
  <si>
    <t>王女付き侍女</t>
  </si>
  <si>
    <t>経済専門家</t>
  </si>
  <si>
    <t>レベル１</t>
  </si>
  <si>
    <t>レベル２</t>
  </si>
  <si>
    <t>レベル３</t>
  </si>
  <si>
    <t>Ｌ：パイロット＝｛
　ｔ：名称＝パイロット（職業）
　ｔ：要点＝パイロットスーツ，マフラー
　ｔ：周辺環境＝飛行場
　ｔ：評価＝体格－１，筋力０，耐久力０，外見０，敏捷０，器用０，感覚１，知識１，幸運－１
　ｔ：特殊＝｛
　　＊パイロットの職業カテゴリ　＝　基本職業アイドレスとして扱う。
　　＊パイロットはＩ＝Ｄ、航空機、宇宙船のパイロットになることができる。
　｝
　→次のアイドレス：・名パイロット（職業）・瀧川陽平（ＡＣＥ）・カール＝Ｔ＝ドランジ（ＡＣＥ）・舞踏子（職業）
｝</t>
  </si>
  <si>
    <t>武闘僧</t>
  </si>
  <si>
    <t xml:space="preserve">祕密結社薔薇十字 </t>
  </si>
  <si>
    <t>ドラゴンロード</t>
  </si>
  <si>
    <t>レベル２</t>
  </si>
  <si>
    <t>レベル３</t>
  </si>
  <si>
    <t>楡の木の賢者</t>
  </si>
  <si>
    <t>ネコリスの友</t>
  </si>
  <si>
    <t>妖精博士</t>
  </si>
  <si>
    <t>精霊戦士</t>
  </si>
  <si>
    <t>世界移動存在</t>
  </si>
  <si>
    <t>高位精霊使い</t>
  </si>
  <si>
    <t>レベル４</t>
  </si>
  <si>
    <t>映画監督</t>
  </si>
  <si>
    <t>舞踏師</t>
  </si>
  <si>
    <t>短剣使い</t>
  </si>
  <si>
    <t>（祕密結社薔薇十字）</t>
  </si>
  <si>
    <t>富豪</t>
  </si>
  <si>
    <t>道楽貴族</t>
  </si>
  <si>
    <t>サムライマスター</t>
  </si>
  <si>
    <t>ソードマスター</t>
  </si>
  <si>
    <t>甲殻型ウォードレスダンサー</t>
  </si>
  <si>
    <t>ベテランのウォードレス兵</t>
  </si>
  <si>
    <t>フルボーグ</t>
  </si>
  <si>
    <t>オタク系勇者</t>
  </si>
  <si>
    <t>スターヒーロー</t>
  </si>
  <si>
    <t>蟲使い</t>
  </si>
  <si>
    <t>スターオフィサー</t>
  </si>
  <si>
    <t>コメットハンター</t>
  </si>
  <si>
    <t>スターボーダー</t>
  </si>
  <si>
    <t>スターナイト</t>
  </si>
  <si>
    <t>宇宙の喧嘩屋</t>
  </si>
  <si>
    <t>ナイトウォーカー</t>
  </si>
  <si>
    <t>ドラッグシャーマン</t>
  </si>
  <si>
    <t>ナイトメア</t>
  </si>
  <si>
    <t>サキュバス</t>
  </si>
  <si>
    <t>夢魔狩人</t>
  </si>
  <si>
    <t>マン＝タンク</t>
  </si>
  <si>
    <t>オーガ</t>
  </si>
  <si>
    <t>戦闘工兵</t>
  </si>
  <si>
    <t>施設工兵</t>
  </si>
  <si>
    <t>ワンマンアーミー</t>
  </si>
  <si>
    <t>工兵長官</t>
  </si>
  <si>
    <t>要塞総監</t>
  </si>
  <si>
    <t>巡査</t>
  </si>
  <si>
    <t>私服警官</t>
  </si>
  <si>
    <t>特殊警官</t>
  </si>
  <si>
    <t>砲兵大隊</t>
  </si>
  <si>
    <t>弾着観測兵</t>
  </si>
  <si>
    <t>小さい舞踏子</t>
  </si>
  <si>
    <t>金髪舞踏子</t>
  </si>
  <si>
    <t>やわらか舞踏子</t>
  </si>
  <si>
    <t>強化新型ホープ</t>
  </si>
  <si>
    <t>ヤガミ妖精</t>
  </si>
  <si>
    <t>魔女</t>
  </si>
  <si>
    <t>しなやか舞踏子</t>
  </si>
  <si>
    <t>大絢爛プレイヤー</t>
  </si>
  <si>
    <t>最後の舞踏子</t>
  </si>
  <si>
    <t>最終型ホープナイン</t>
  </si>
  <si>
    <t>水中戦型ホープセブン</t>
  </si>
  <si>
    <t>空中戦型ホープファイブ</t>
  </si>
  <si>
    <t>空中戦型ホープツー</t>
  </si>
  <si>
    <t>元魔法少女</t>
  </si>
  <si>
    <t>魔法のプリンセス</t>
  </si>
  <si>
    <t>レベル５</t>
  </si>
  <si>
    <t>山岳騎兵</t>
  </si>
  <si>
    <t>山岳ゲリラ</t>
  </si>
  <si>
    <t>雷電の使い手</t>
  </si>
  <si>
    <t>妖精の父親</t>
  </si>
  <si>
    <t>Ｉ＝Ｄデザイナー</t>
  </si>
  <si>
    <t>アンドロイド製作者</t>
  </si>
  <si>
    <t>　　＊未婚号の乗り物カテゴリ　＝　魔法兵器として扱う。
　　＊未婚号は詠唱戦行為ができ、この時、この攻撃判定は評価＋２される。
　　＊戦闘時に１機につき燃料３万ｔを使用する。
　　＊戦闘時に１機につき資源２万ｔを使用する。
　　＊パイロット１名を必要とする。魔法使いに属するものは本機のパイロットしても使える。
　　＊未婚号の人機数　＝　１０人機として扱う。
　　＊アタックランク１０として数える。</t>
  </si>
  <si>
    <t>対空戦闘</t>
  </si>
  <si>
    <t>Ｌ：藍翼号　＝　｛
　ｔ：名称　＝　藍翼号（乗り物）
　ｔ：要点　＝　機体，足一体型，複数機
　ｔ：周辺環境　＝　海中
　ｔ：評価　＝　体格１２，筋力１３，耐久力１３，外見４，敏捷１４，器用７，感覚０，知識６，幸運６
　ｔ：特殊　＝　｛
　　＊藍翼号の乗り物カテゴリ　＝　ＲＢとして扱う。
　　＊藍翼号は水中専用である。地上で短時間（７ＡＲ）行動することもできる。
　　＊藍翼号はパイロット１人＋猫士を載せても良い。（もしくは猫士１だけでもよい。この単独猫士は性能評価二倍で扱う。）
　　＊藍翼号は水中遠距離戦闘行為ができ、この時、これら攻撃判定は評価＋３される。
　　＊藍翼号は水中白兵戦闘行為ができ、この時、攻撃は必ず成功する。
　　＊藍翼号は水中防御行為ができ、この時、防御は必ず成功する。ＡＲを３使う。
　　＊藍翼号の人機数　＝　５人機として扱う。
　　＊藍翼号のアタックランク　＝　ＡＲは１０として扱う。
　｝
　ｔ：→次のアイドレス　＝　ＲＢ・士翼号の開発（イベント），ＲＢ・Ｈ級フレームの開発（イベント），未来予知者（職業），シールドシップの開発（イベント）
｝</t>
  </si>
  <si>
    <t>超遠距離戦闘13</t>
  </si>
  <si>
    <t xml:space="preserve"> </t>
  </si>
  <si>
    <t>煌月</t>
  </si>
  <si>
    <t>咆月</t>
  </si>
  <si>
    <t>謙者</t>
  </si>
  <si>
    <t>陽光</t>
  </si>
  <si>
    <t>天陽</t>
  </si>
  <si>
    <t>Ｌ：煌月　＝　｛
　ｔ：名称　＝　煌月（ウォードレス）
　ｔ：評価　＝　全能力＋２
　ｔ：特殊　＝　｛
　　＊煌月のアイテムカテゴリ　＝　着用型アイテムとして扱う。
　　＊煌月の位置づけ　＝　ウォードレスとして扱う。
　　＊煌月の着用箇所　＝　全身装備として扱う。
　　＊煌月のみなし職業　＝　歩兵として扱う。
　　＊煌月の着用条件　＝　煌月はウォードレスダンサー１名が着用することができる。
　　＊煌月の生産　＝　煌月はアイドレス工場で生産することが出来る。
　　＊煌月の人機数　＝　２人機として扱う。
　　＊煌月のアタックランク　＝　ＡＲは１２として扱う。
　　＊煌月の特殊１　＝　白兵戦闘行為、近距離戦闘行為、中距離戦闘行為ができ、この時、これら攻撃判定は評価＋１される。
　　＊煌月の特殊２　＝　戦闘時に１機につき食料１万ｔを使用する。
　｝
　ｔ：→次のアイドレス　＝　軽量型ウォードレスの開発（イベント），重ウォードレスの開発（イベント），特殊用途ウォードレスの開発（イベント），通常歩兵装着型ウォードレスの開発（イベント），次期主力ウォードレスの開発（イベント），偵察型ウォードレスの開発（イベント），ヒーロー用ウォードレスの開発（イベント）
｝</t>
  </si>
  <si>
    <t>なし</t>
  </si>
  <si>
    <t>ブランク</t>
  </si>
  <si>
    <t>Ｌ：猫妖精　＝　｛
　ｔ：名称　＝　猫妖精（職業）
　ｔ：要点　＝　猫耳，尻尾
　ｔ：周辺環境　＝　なし
　ｔ：評価　＝　体格－１，筋力０，耐久力０，外見１，敏捷１，器用－１，感覚１，知識－１，幸運０
　ｔ：特殊　＝　｛
　　＊猫妖精の職業カテゴリ　＝　基本職業アイドレスとして扱う。
　　＊猫妖精はコパイロット行為ができる。
　　＊猫妖精はオペレーター行為ができる。
　　＊猫妖精は夜間戦闘行為ができ、この時、攻撃、防御、移動判定は評価＋１され、燃料は必ず－１万ｔされる。
　　＊猫妖精は白兵戦行為ができ、この時、攻撃、防御、移動判定は評価＋１され、燃料は必ず－１万ｔされる。
　｝
　ｔ：→次のアイドレス　＝　共和国大統領選挙（イベント），猫（職業），猫先生（職業），泥棒猫（職業）
｝</t>
  </si>
  <si>
    <t>Ｌ：猫　＝　｛
　ｔ：名称　＝　猫（職業）
　ｔ：要点　＝　猫，性格悪そう
　ｔ：周辺環境　＝　日常風景
　ｔ：評価　＝　体格－２，筋力０，耐久力０，外見２，敏捷３，器用－１，感覚１，知識－１，幸運０
　ｔ：特殊　＝　｛
　　＊猫の職業カテゴリ　＝　派生職業アイドレスとして扱う。
　　＊猫は夜間戦闘行為ができ、この時、攻撃、防御、移動判定は評価＋２され、燃料は必ず－２万ｔされる。
　　＊猫は白兵戦行為ができ、この時、攻撃、防御、移動判定は評価＋２され、燃料は必ず－２万ｔされる。
　　＊猫は指定が基本職業（最初にとることができる職業アイドレス）であればリクエスト制限を受けずにイベントに参加できる。
　　＊猫は侵入行為ができ、侵入行為時、判定は評価＋３される。
　｝
　ｔ：→次のアイドレス　＝　猫の神様（職業），ブータ（ＡＣＥ），猫の決戦存在（職業）
｝</t>
  </si>
  <si>
    <t>人アイドレス</t>
  </si>
  <si>
    <t>バンバンジーメン</t>
  </si>
  <si>
    <t>愛の民</t>
  </si>
  <si>
    <t>雲を掴む民</t>
  </si>
  <si>
    <t>初心の民</t>
  </si>
  <si>
    <t>商業の民</t>
  </si>
  <si>
    <t>人狼</t>
  </si>
  <si>
    <t>大地の民</t>
  </si>
  <si>
    <t>レベル１</t>
  </si>
  <si>
    <t>レベル２</t>
  </si>
  <si>
    <t xml:space="preserve">猫教授 </t>
  </si>
  <si>
    <t xml:space="preserve">怪盗 </t>
  </si>
  <si>
    <t xml:space="preserve">諜報員 </t>
  </si>
  <si>
    <t>レベル３</t>
  </si>
  <si>
    <t xml:space="preserve">スモーゲッター </t>
  </si>
  <si>
    <t xml:space="preserve">ワイルドキャット </t>
  </si>
  <si>
    <t xml:space="preserve">ミフネ </t>
  </si>
  <si>
    <t xml:space="preserve">ダンジョンエクスプローラー </t>
  </si>
  <si>
    <t>レベル４</t>
  </si>
  <si>
    <t xml:space="preserve">女王様 </t>
  </si>
  <si>
    <t xml:space="preserve">鬼畜眼鏡 </t>
  </si>
  <si>
    <t>炎熱編集</t>
  </si>
  <si>
    <t>バトルメード派生</t>
  </si>
  <si>
    <t>犬の神様</t>
  </si>
  <si>
    <t>犬の決戦存在</t>
  </si>
  <si>
    <t>竜士隊</t>
  </si>
  <si>
    <t xml:space="preserve">絶滅部隊 </t>
  </si>
  <si>
    <t>ぽちの騎士</t>
  </si>
  <si>
    <t xml:space="preserve">柴犬 </t>
  </si>
  <si>
    <t xml:space="preserve">シベリアンハスキー </t>
  </si>
  <si>
    <t xml:space="preserve">ウェリッシュコーギー </t>
  </si>
  <si>
    <t>ユニット：体格：筋力：耐久力：外見：敏捷：器用：感覚：知識：幸運</t>
  </si>
  <si>
    <t>名前</t>
  </si>
  <si>
    <t>●Ｉ＝Ｄユニット用</t>
  </si>
  <si>
    <t>●ChrisCalc用データセット</t>
  </si>
  <si>
    <t>●編成フォーマット</t>
  </si>
  <si>
    <t>　　＊Whirling leafの乗り物カテゴリ　＝　航空機として扱う。
　　＊Whirling leafは近距離戦闘行為ができる。
　　＊Whirling leafは中距離戦闘行為ができる。
　　＊パイロットの他、コパイロット１名を必要とする。
　　＊戦闘時に１機につき燃料１０万ｔ、資源３万ｔを使用する。
　　＊Whirling leafの人機数　＝　１０人機として扱う。
　　＊Whirling leafのアタックランク　＝　ＡＲは２０として扱う。
　　＊Whirling leafは以下のオプションを装備できる。全てのオプションは１回きりの使い捨てで、１個につき燃料を２万ｔ使用する。｛
　　　・対空ミサイル　敵が射程に入ると自動で一回の対空戦が出来、その間、対空評価は＋２される。ＡＲ－１　４発まで装備できる。
　　　・爆弾　敵が射程に入ると自動で一回の地上に対する遠距離攻撃が出来、その間、遠距離戦闘評価は＋２される。ＡＲ－１　４発まで装備できる。
　　　・偵察用機首　偵察時に感覚が＋５される。ＡＲ＋３　この装備は重複装備できない。偵察用機首を装備する時は近距離戦闘行為、中距離戦闘行為は出来なくなる。
　　｝</t>
  </si>
  <si>
    <t>Ｌ：白夜号＝｛
　ｔ：名称＝白夜号（乗り物）
　ｔ：要点＝空を舞う白夜号
　ｔ：周辺環境＝滑走路
　ｔ：評価＝体格１４，筋力９，耐久力９，外見６，敏捷１０，器用９，感覚９＋１，知識５，幸運４
　ｔ：特殊＝｛
　　＊白夜号の乗り物カテゴリ　＝　航空機として扱う。
　　＊白夜号は対地攻撃として遠距離戦闘行為ができ、この時、遠距離戦闘の攻撃判定は評価＋９される。燃料を１万ｔ消費する。
　　＊戦闘時に１機につき燃料５万ｔを使用する。
　　＊戦闘時に１機につき資源５万ｔを使用する。
　　＊パイロットの他、コパイロット１名を必要とする。
　　＊白夜号の人機数＝２０人機として扱う。
　　＊アタックランク２０として数える。
　　＊白夜号は単独飛行に限って隠蔽に必ず成功する。
　｝
　ｔ：→次のアイドレス　＝　航空機・戦闘機型白夜号の開発（イベント），長距離ミサイルの開発（イベント）
｝</t>
  </si>
  <si>
    <t>　　＊白夜号の乗り物カテゴリ　＝　航空機として扱う。
　　＊白夜号は対地攻撃として遠距離戦闘行為ができ、この時、遠距離戦闘の攻撃判定は評価＋９される。燃料を１万ｔ消費する。
　　＊戦闘時に１機につき燃料５万ｔを使用する。
　　＊戦闘時に１機につき資源５万ｔを使用する。
　　＊パイロットの他、コパイロット１名を必要とする。
　　＊白夜号の人機数＝２０人機として扱う。
　　＊アタックランク２０として数える。
　　＊白夜号は単独飛行に限って隠蔽に必ず成功する。</t>
  </si>
  <si>
    <t>Ｌ：単座国民戦闘機　＝　｛
　ｔ：名称　＝　単座国民戦闘機（乗り物）
　ｔ：評価　＝　体格８，筋力１０，耐久力８，外見４，敏捷１２，器用５，感覚５，知識５，幸運４，対空戦闘１０
　ｔ：特殊　＝　｛
　　＊単座国民戦闘機の乗り物カテゴリ　＝　航空機として扱う。
　　＊単座国民戦闘機はＡＲ４移動（越境移動）をすることが出来ない。
　　＊単座国民戦闘機は近距離戦闘行為ができる。
　　＊単座国民戦闘機は中距離戦闘行為ができる。
　　＊単座国民戦闘機は飛行場がなくても運用が出来る。
　　＊パイロット１名を必要とする。
　　＊戦闘時に１機につき食料１万ｔ（もしくは弁当３つ）を使用する。
　　＊戦闘時に１機につき資源１万ｔ（もしくは建築材料１つ）を使用する。
　　＊単座国民戦闘機は生活ゲームで整備することが出来る。
　　＊単座国民戦闘機の人機数　＝　３人機として扱う。
　　＊単座国民戦闘機のアタックランク　＝　ＡＲは１４として扱う。
　　＊単座国民戦闘機は以下のオプションを装備できる。全てのオプションは１回きりの使い捨てで、１個につきマイルを２０消費する。｛
　　　・対空ミサイル　敵が射程に入ると自動で一回の対空戦が出来、その間、対空評価１６になる。ＡＲ－３
　　　・爆弾　敵が射程に入ると自動で一回の遠距離攻撃が出来、その間、遠距離戦闘評価が１６になる。ＡＲ－３
　　｝
　｝
　ｔ：→次のアイドレス　＝　航空機・本格戦闘機の開発（イベント），航空機・簡易戦闘機の開発（イベント）
｝</t>
  </si>
  <si>
    <t>　　＊単座国民戦闘機の乗り物カテゴリ　＝　航空機として扱う。
　　＊単座国民戦闘機はＡＲ４移動（越境移動）をすることが出来ない。
　　＊単座国民戦闘機は近距離戦闘行為ができる。
　　＊単座国民戦闘機は中距離戦闘行為ができる。
　　＊単座国民戦闘機は飛行場がなくても運用が出来る。
　　＊パイロット１名を必要とする。
　　＊戦闘時に１機につき食料１万ｔ（もしくは弁当３つ）を使用する。
　　＊戦闘時に１機につき資源１万ｔ（もしくは建築材料１つ）を使用する。
　　＊単座国民戦闘機は生活ゲームで整備することが出来る。
　　＊単座国民戦闘機の人機数　＝　３人機として扱う。
　　＊単座国民戦闘機のアタックランク　＝　ＡＲは１４として扱う。
　　＊単座国民戦闘機は以下のオプションを装備できる。全てのオプションは１回きりの使い捨てで、１個につきマイルを２０消費する。｛
　　　・対空ミサイル　敵が射程に入ると自動で一回の対空戦が出来、その間、対空評価１６になる。ＡＲ－３
　　　・爆弾　敵が射程に入ると自動で一回の遠距離攻撃が出来、その間、遠距離戦闘評価が１６になる。ＡＲ－３
　　｝</t>
  </si>
  <si>
    <t>Ｌ：複座国民戦闘機　＝　｛
　ｔ：名称　＝　複座国民戦闘機（乗り物）
　ｔ：評価　＝　体格８，筋力１０，耐久力８，外見４，敏捷１２，器用５，感覚５，知識５，幸運４，対空戦闘１０
　ｔ：特殊　＝　｛
　　＊複座国民戦闘機の乗り物カテゴリ　＝　航空機として扱う。
　　＊複座国民戦闘機はＡＲ４移動（越境移動）をすることが出来ない。
　　＊複座国民戦闘機は近距離戦闘行為ができる。
　　＊複座国民戦闘機は中距離戦闘行為ができる。
　　＊複座国民戦闘機は飛行場がなくても運用が出来る。
　　＊パイロットの他、コパイロット１名を必要とする。
　　＊戦闘時に１機につき食料１万ｔ（もしくは弁当３つ）を使用する。
　　＊戦闘時に１機につき資源１万ｔ（もしくは建築材料１つ）を使用する。
　　＊複座国民戦闘機は生活ゲームで整備することが出来る。
　　＊複座国民戦闘機の人機数　＝　３人機として扱う。
　　＊複座国民戦闘機のアタックランク　＝　ＡＲは１３として扱う。
　　＊複座国民戦闘機は以下のオプションを装備できる。全てのオプションは１回きりの使い捨てで、１個につきマイルを２０消費する。｛
　　　・対空ミサイル　敵が射程に入ると自動で一回の対空戦が出来、その間、対空評価１６になる。ＡＲ－３
　　　・爆弾　敵が射程に入ると自動で一回の遠距離攻撃が出来、その間、遠距離戦闘評価が１６になる。ＡＲ－３
　　　・偵察用機首　偵察時に感覚が＋５される。ＡＲ＋３　この装備は重複装備できない。
　　｝
　｝
　ｔ：→次のアイドレス　＝　航空機・ビジネスジェットの開発（イベント），航空機・ウルトラライトプレーンの開発（イベント）
｝</t>
  </si>
  <si>
    <t>　　＊ケントの乗り物カテゴリ　＝　Ｉ＝Ｄ，航空機として扱う。
　　＊このユニットは宇宙で戦うことができる。
　　＊ケントは白兵戦行為ができ、この時、白兵戦の攻撃判定は評価＋２される。燃料を１万ｔ消費する。
　　＊ケントは中距離戦闘行為ができる。この時、中距離戦闘の攻撃判定は評価＋２される。燃料を１万ｔ消費する。
　　＊ケントは遠距離戦闘行為ができる。この時、遠距離戦闘の攻撃判定は評価＋１される。燃料を１万ｔ消費する。
　　＊ケントは戦闘時に１機につき燃料３万ｔを使用する。
　　＊ケントは戦闘時に１機につき資源２万ｔを使用する。
　　＊ケントはパイロットの他、コパイロット２名を必要とする。
　　＊ケントの人機数　＝　５人機として扱う。
　　＊ケントのアタックランク　＝　ＡＲは１８として扱う。</t>
  </si>
  <si>
    <t>Ｌ：ダンボール　＝　｛
　ｔ：名称　＝　Ａ７５　ダンボール（乗り物）
　ｔ：評価　＝　体格１１，筋力１４，耐久力１４，外見２，敏捷８，器用５，感覚４，知識５，幸運６
　ｔ：特殊　＝　｛
　　＊ダンボールの乗り物カテゴリ　＝　Ｉ＝Ｄ，戦車として扱う。
　　＊ダンボールはＩ＝Ｄ、戦車として扱う。
　　＊ダンボールは白兵戦行為ができる。
　　＊ダンボールは中距離戦闘行為ができ、この時、中距離戦闘の攻撃判定は評価＋２される。燃料を１万ｔ消費する。
　　＊ダンボールは陣地構築作業をする際、判定で評価＋２される。工兵がこの機体を扱う場合、さらに評価＋２される。
　　＊ダンボールは防御判定で評価＋２される。
　　＊ダンボールは戦闘時に１機につき燃料１万ｔを使用する。
　　＊ダンボールは戦闘時に１機につき資源１万ｔを使用する。
　　＊ダンボールはパイロットの他、コパイロット２名を必要とする。
　　＊ダンボールの人機数　＝　５人機として扱う。
　　＊ダンボールのアタックランク　＝　ＡＲは１０として扱う。
　｝
　ｔ：→次のアイドレス　＝　Ｉ＝Ｄ・ブルドックの開発（イベント），Ｉ＝Ｄ・ダックスの開発（イベント）
｝</t>
  </si>
  <si>
    <t>　　＊ダンボールの乗り物カテゴリ　＝　Ｉ＝Ｄ，戦車として扱う。
　　＊ダンボールはＩ＝Ｄ、戦車として扱う。
　　＊ダンボールは白兵戦行為ができる。
　　＊ダンボールは中距離戦闘行為ができ、この時、中距離戦闘の攻撃判定は評価＋２される。燃料を１万ｔ消費する。
　　＊ダンボールは陣地構築作業をする際、判定で評価＋２される。工兵がこの機体を扱う場合、さらに評価＋２される。
　　＊ダンボールは防御判定で評価＋２される。
　　＊ダンボールは戦闘時に１機につき燃料１万ｔを使用する。
　　＊ダンボールは戦闘時に１機につき資源１万ｔを使用する。
　　＊ダンボールはパイロットの他、コパイロット２名を必要とする。
　　＊ダンボールの人機数　＝　５人機として扱う。
　　＊ダンボールのアタックランク　＝　ＡＲは１０として扱う。</t>
  </si>
  <si>
    <t>Ｌ：サイバミーズ　＝　｛
　ｔ：名称　＝　０６ＮＡＮＩＷＡ　サイバミーズ（乗り物）
　ｔ：評価　＝　体格１２，筋力１４，耐久力１３，外見６，敏捷１３，器用８，感覚１３，知識７，幸運７
　ｔ：特殊　＝　｛
　　＊サイバミーズの乗り物カテゴリ　＝　Ｉ＝Ｄとして扱う。
　　＊このユニットは宇宙で戦うことが出来る。
　　＊サイバミーズは白兵戦闘行為ができ、この時、白兵戦の攻撃判定は評価＋３される。燃料を１万ｔ消費する。
　　＊サイバミーズは近距離戦闘行為が出来る。この時、近距離戦闘の攻撃判定は評価＋３される。燃料を１万ｔ消費する。
　　＊サイバミーズは中距離戦闘行為が出来る。この時、中距離戦闘の攻撃判定は評価＋３される。燃料を１万ｔ消費する。
　　＊サイバミーズは遠距離戦闘行為ができる。この時、遠距離戦闘の攻撃判定は評価＋３される。燃料を１万ｔ消費する。
　　＊サイバミーズは戦闘時に１機につき燃料４万ｔを使用する。
　　＊サイバミーズは戦闘時に１機につき資源５万ｔを使用する。
　　＊サイバミーズはパイロットの他、コパイロット２名を必要とする。
　　＊サイバミーズの人機数　＝　１５人機として扱う。
　　＊サイバミーズのアタックランク　＝　ＡＲは１８として扱う。
　｝
　ｔ：→次のアイドレス　＝　軽偵察戦闘機の開発（イベント），ロッテ戦術（技術），グラスランナーの開発（イベント），重偵察Ｉ＝Ｄの開発（イベント）
｝</t>
  </si>
  <si>
    <t>　　＊サイバミーズの乗り物カテゴリ　＝　Ｉ＝Ｄとして扱う。
　　＊このユニットは宇宙で戦うことが出来る。
　　＊サイバミーズは白兵戦闘行為ができ、この時、白兵戦の攻撃判定は評価＋３される。燃料を１万ｔ消費する。
　　＊サイバミーズは近距離戦闘行為が出来る。この時、近距離戦闘の攻撃判定は評価＋３される。燃料を１万ｔ消費する。
　　＊サイバミーズは中距離戦闘行為が出来る。この時、中距離戦闘の攻撃判定は評価＋３される。燃料を１万ｔ消費する。
　　＊サイバミーズは遠距離戦闘行為ができる。この時、遠距離戦闘の攻撃判定は評価＋３される。燃料を１万ｔ消費する。
　　＊サイバミーズは戦闘時に１機につき燃料４万ｔを使用する。
　　＊サイバミーズは戦闘時に１機につき資源５万ｔを使用する。
　　＊サイバミーズはパイロットの他、コパイロット２名を必要とする。
　　＊サイバミーズの人機数　＝　１５人機として扱う。
　　＊サイバミーズのアタックランク　＝　ＡＲは１８として扱う。</t>
  </si>
  <si>
    <t>SOUCalc4.01のＩ＝Ｄフォームに致命的なバグが発見されました。旧バージョンを使用したＩ＝Ｄデータは破棄して下さい。</t>
  </si>
  <si>
    <t xml:space="preserve">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t>
  </si>
  <si>
    <t>　　＊ウェディングドレスの乗り物カテゴリ　＝　大型Ｉ＝Ｄとして扱う。
　　＊ウェディングドレスは宇宙で運用することが出来る。
　　＊ウェディングドレスは遠距離戦闘行為ができ、この時、遠距離戦闘の攻撃判定は評価＋６される。燃料を３万ｔ消費する。
　　＊ウェディングドレスは３タイプ揃うと全性能評価が１体ごとに評価＋４される
　　＊ウェディングドレスは戦闘時に１機につき燃料８万ｔを使用する。
　　＊ウェディングドレスは戦闘時に１機につき資源５万ｔを使用する。
　　＊ウェディングドレスはパイロット１人の他、コパイロット４名を必要とする。
　　＊ウェディングドレスの人機数　＝　２５人機として扱う。
　　＊ウェディングドレスのアタックランク　＝　ＡＲは１８として扱う。</t>
  </si>
  <si>
    <t>Ｌ：自由号　＝　｛
　ｔ：名称　＝　自由号（乗り物）
　ｔ：要点　＝　撃雷号改
　ｔ：周辺環境　＝　巨大仮設工場
　ｔ：評価　＝　体格１５，筋力１５，耐久力１５，外見８，敏捷１３，器用７，感覚７，知識６，幸運１３，対空戦闘１２
　ｔ：特殊　＝　｛
　　＊自由号の乗り物カテゴリ　＝　大型Ｉ＝Ｄとして扱う。
　　＊自由号はヒーローユニット、全自動消防対災害システムとして扱う。
　　＊自由号は全距離戦闘行為ができる。
　　＊自由号は全周囲戦闘行為ができる。
　　＊自由号は全世界単独戦闘行為ができる。
　　＊自由号は単独大気圏脱出能力を持つ。
　　＊自由号は量産不可能であり、常時一機しか存在しない。
　　＊自由号は整備判定を必要としない。
　　＊自由号は白兵戦行為ができ、この時、白兵戦の攻撃判定は評価＋２６される。
　　＊自由号は戦闘時に１機に２０の聯合国と重複なしの２００声援を使用する。
　　＊自由号は学生もしくはパイロット１人（能力評価は３倍）を必要とする。
　　＊自由号の起動キーはフィーブル藩王が持ち、任意の人物に預けることが出来る。
　　＊自由号の人機数　＝　２００人機として扱う。
　　＊自由号のアタックランク　＝　ＡＲは１０として扱う。
　｝
　ｔ：→次のアイドレス　＝　知恵者の改設計（イベント）・朝比奈あやめ（ＡＣＥ）
｝</t>
  </si>
  <si>
    <t>　　＊自由号の乗り物カテゴリ　＝　大型Ｉ＝Ｄとして扱う。
　　＊自由号はヒーローユニット、全自動消防対災害システムとして扱う。
　　＊自由号は全距離戦闘行為ができる。
　　＊自由号は全周囲戦闘行為ができる。
　　＊自由号は全世界単独戦闘行為ができる。
　　＊自由号は単独大気圏脱出能力を持つ。
　　＊自由号は量産不可能であり、常時一機しか存在しない。
　　＊自由号は整備判定を必要としない。
　　＊自由号は白兵戦行為ができ、この時、白兵戦の攻撃判定は評価＋２６される。
　　＊自由号は戦闘時に１機に２０の聯合国と重複なしの２００声援を使用する。
　　＊自由号は学生もしくはパイロット１人（能力評価は３倍）を必要とする。
　　＊自由号の起動キーはフィーブル藩王が持ち、任意の人物に預けることが出来る。
　　＊自由号の人機数　＝　２００人機として扱う。
　　＊自由号のアタックランク　＝　ＡＲは１０として扱う。</t>
  </si>
  <si>
    <t>Ｌ：エチオピア　＝　｛
　ｔ：名称　＝　NKiD-05-2エチオピア（乗り物）
　ｔ：評価　＝　体格１８，筋力１４，耐久力１５，外見８，敏捷１２，器用７，感覚１２，知識７，幸運５
　ｔ：特殊　＝　｛
　　＊エチオピアの乗り物カテゴリ　＝　大型Ｉ＝Ｄ，宇宙機として扱う。
　　＊エチオピアは中距離戦闘行為ができる。この時、中距離戦闘の攻撃判定は評価＋４される。燃料を３万ｔ消費する。
　　＊エチオピアは遠距離戦闘行為ができ、この時、遠距離戦闘の攻撃判定は評価＋６される。燃料を３万ｔ消費する。
　　＊エチオピアは宇宙戦時の攻撃、防御判定は評価＋２される。（燃料は消費しない）
　　＊戦闘時に１機につき燃料１０万ｔを使用する。
　　＊戦闘時に１機につき資源５万ｔを使用する。
　　＊パイロット３人の他、コパイロット４名を必要とする。
　　＊エチオピアの人機数　＝　３０人機として扱う。
　　＊エチオピアのアタックランク　＝　ＡＲは２０として扱う。
　　＊このユニットは地上爆撃が出来る。
　｝
　ｔ：→次のアイドレス　＝　宇宙戦闘機の開発（イベント），無人機の開発（イベント），超大型Ｉ＝Ｄの開発（イベント）
｝</t>
  </si>
  <si>
    <t>　　＊ターキッシュバン２の乗り物カテゴリ　＝　Ｉ＝Ｄとして扱う。
　　＊ターキッシュバン２の艦船カテゴリ　＝　艦船として扱う。
　　＊ターキッシュバン２は対空戦闘行為ができる。
　　＊ターキッシュバン２は中距離戦闘行為ができ、この時、中距離戦闘の攻撃判定は評価＋３される。燃料を１万ｔ消費する。
　　＊ターキッシュバン２は遠距離戦闘行為ができ、この時、遠距離戦闘の攻撃判定は評価＋３される。燃料を１万ｔ消費する。
　　＊ターキッシュバン２は戦闘時に１機につき燃料３万ｔを使用する。
　　＊ターキッシュバン２は戦闘時に１機につき資源１万ｔを使用する。
　　＊ターキッシュバン２はパイロットの他、コパイロット２名を必要とする。
　　＊ターキッシュバン２の人機数　＝　５人機として扱う。
　　＊ターキッシュバン２のアタックランク　＝　ＡＲは１６として扱う。
　　＊ターキッシュバン２は水陸両用で水上、水中、雪上で活動できる。
　　＊ターキッシュバン２は水中で戦う場合、装甲判定に＋５される。</t>
  </si>
  <si>
    <t>Ｌ：トモエリバー　＝　｛
　ｔ：名称　＝　Ａ７１　トモエリバー（乗り物）
　ｔ：評価　＝　体格１０，筋力１４，耐久力９，外見８，敏捷１４，器用５，感覚５，知識５，幸運４
　ｔ：特殊　＝　｛
　　＊トモエリバーの乗り物カテゴリ　＝　Ｉ＝Ｄ，航空機として扱う。
　　＊トモエリバーは白兵戦行為ができ、この時、白兵戦の攻撃判定は評価＋２される。燃料を１万ｔ消費する。
　　＊トモエリバーは中距離戦闘行為ができる。
　　＊トモエリバーは遠距離戦闘行為ができ、この時、遠距離戦闘の攻撃判定は評価＋２される。燃料を１万ｔ消費する。
　　＊トモエリバーは戦闘時に１機につき燃料３万ｔを使用する。
　　＊トモエリバーは戦闘時に１機につき資源２万ｔを使用する。
　　＊トモエリバーはパイロットの他、コパイロット２名を必要とする。
　　＊トモエリバーの人機数　＝　５人機として扱う。
　　＊トモエリバーのアタックランク　＝　ＡＲは１８として扱う。
　｝
　ｔ：→次のアイドレス　＝　Ｉ＝Ｄ・ダンボールの開発（イベント），Ｉ＝Ｄ・ケントの開発（イベント）
｝</t>
  </si>
  <si>
    <t xml:space="preserve">　　＊工兵長は中距離戦闘行為ができ、この時、中距離戦闘の攻撃判定は評価＋２される。
　　＊工兵長は施設破壊ができ、このとき施設の効果は無視される。
　　＊工兵長は塹壕作成ができ、防御時、自分を含む部隊の歩兵に戦闘判定を評価＋３できる。燃料１万ｔを必ず消費する。
　　＊工兵長は弾薬作成ができ、自分を含む部隊の１５人／機に弾薬を補給できる。資源２万ｔを必ず消費する。
</t>
  </si>
  <si>
    <t>Ｌ：戦闘工兵　＝　｛
　ｔ：名称　＝　戦闘工兵（職業）
　ｔ：要点　＝　ヘルメット，時計，爆薬
　ｔ：周辺環境　＝　陣地
　ｔ：評価　＝　体格２，筋力３，耐久力３，外見１，敏捷３，器用３，感覚３，知識２，幸運０
　ｔ：特殊　＝　｛
　　＊戦闘工兵の職業カテゴリ　＝　派生職業アイドレスとして扱う。
　　＊戦闘工兵は近距離戦闘行為ができ、この時、近距離戦闘の攻撃判定は評価＋２される。
　　＊戦闘工兵は中距離戦闘行為ができ、この時、中距離戦闘の攻撃判定は評価＋２される。
　　＊戦闘工兵は施設破壊行為ができ、このとき施設は自動的に破壊される。
　　＊戦闘工兵はＡＲ３を追加消費して爆破行為ができ、攻撃時、自分を含む部隊の歩兵に戦闘判定を評価＋６できる。この時燃料３万ｔを必ず消費する。
　｝
　ｔ：→次のアイドレス　＝　戦闘工兵団（職業），爆破男（職業），カミカゼコマンド（職業），地雷（兵器）
｝</t>
  </si>
  <si>
    <t xml:space="preserve">　　＊戦闘工兵は近距離戦闘行為ができ、この時、近距離戦闘の攻撃判定は評価＋２される。
　　＊戦闘工兵は中距離戦闘行為ができ、この時、中距離戦闘の攻撃判定は評価＋２される。
　　＊戦闘工兵は施設破壊行為ができ、このとき施設は自動的に破壊される。
　　＊戦闘工兵はＡＲ３を追加消費して爆破行為ができ、攻撃時、自分を含む部隊の歩兵に戦闘判定を評価＋６できる。この時燃料３万ｔを必ず消費する。
</t>
  </si>
  <si>
    <t>Ｌ：巡査　＝　｛
　ｔ：名称　＝　巡査（職業）
　ｔ：要点　＝　警官制服，拳銃，バトン
　ｔ：周辺環境　＝　交番
　ｔ：評価　＝　体格２，筋力２，耐久力２，外見３，敏捷３，器用２，感覚３，知識２，幸運１，治安維持３
　ｔ：特殊　＝　｛
　　＊巡査の職業カテゴリ　＝　派生職業アイドレスとして扱う。
　　＊巡査は治安維持活動が出来、この時判定に評価＋４を与える。
　　＊巡査は部下の警官に対して、同調判定に必ず成功する。
　　＊巡査は射撃戦行為ができ、この時、中距離、近距離、白兵の攻撃判定は評価＋３され、燃料は必ず－２万ｔされる。
　　＊巡査は敵に攻撃成功しても殺害せずに取り押さえるだけになる。
　｝
　ｔ：→次のアイドレス　＝　警部（職業），刑事（職業），歩兵（職業），暴徒制圧用Ｉ＝Ｄの開発?（イベント）
｝</t>
  </si>
  <si>
    <t>警官派生</t>
  </si>
  <si>
    <t>（警官）</t>
  </si>
  <si>
    <t>警官</t>
  </si>
  <si>
    <t>Ｌ：特殊警官　＝　｛
　ｔ：名称　＝　特殊警官（職業）
　ｔ：要点　＝　警官制服，新式銃，ワイヤー
　ｔ：周辺環境　＝　高層ビル
　ｔ：評価　＝　体格２，筋力２，耐久力２，外見２，敏捷３，器用２，感覚３，知識２，幸運２，治安維持６
　ｔ：特殊　＝　｛
　　＊特殊警官の職業カテゴリ　＝　派生職業アイドレスとして扱う。
　　＊特殊警官は治安維持活動が出来、この時判定に評価＋４を与える。
　　＊特殊警官は射撃戦行為ができ、この時、中距離、近距離、白兵の攻撃判定は評価＋３され、燃料は必ず－２万ｔされる。
　｝
　ｔ：→次のアイドレス　＝　特殊部隊員（職業），諜報員（職業），殲滅作戦（イベント），特務用Ｉ＝Ｄの開発（イベント）
｝</t>
  </si>
  <si>
    <t>Ｌ：警官　＝　｛
　ｔ：名称　＝　警官（職業）
　ｔ：要点　＝　警官制服，拳銃，バトン
　ｔ：周辺環境　＝　交番
　ｔ：評価　＝　体格３，筋力３，耐久力２，外見４，敏捷３，器用２，感覚３，知識２，幸運０，治安維持３
　ｔ：特殊　＝　｛
　　＊警官の職業カテゴリ　＝　派生職業アイドレスとして扱う。
　　＊警官は治安維持活動が出来、この時判定に評価＋４を与える。
　　＊警官は射撃戦行為ができ、この時、中距離、近距離、白兵の攻撃判定は評価＋３され、燃料は必ず－２万ｔされる。
　　＊警官は敵に攻撃に成功しても殺害せずに取り押さえるだけになる。
　｝
　ｔ：→次のアイドレス　＝　巡査（職業），私服警官（職業），特殊警官（職業），警察用Ｉ＝Ｄの開発（イベント）
｝</t>
  </si>
  <si>
    <t xml:space="preserve">　　＊警官は治安維持活動が出来、この時判定に評価＋４を与える。
　　＊警官は射撃戦行為ができ、この時、中距離、近距離、白兵の攻撃判定は評価＋３され、燃料は必ず－２万ｔされる。
　　＊警官は敵に攻撃に成功しても殺害せずに取り押さえるだけになる。
</t>
  </si>
  <si>
    <t>Ｌ：砲兵　＝　｛
　ｔ：名称　＝　砲兵（職業）
　ｔ：要点　＝　ヘッドセット（防音用），喉当てマイク，大砲
　ｔ：周辺環境　＝　砲兵陣地
　ｔ：評価　＝　体格０，筋力３，耐久力３，外見－１，敏捷１，器用３，感覚１，知識５，幸運１
　ｔ：特殊　＝　｛
　　＊砲兵の職業カテゴリ　＝　派生職業アイドレスとして扱う。
　　＊砲兵は１０人セットでこれ以外の特殊を使える。
　　＊砲兵は砲兵陣地作成を行うことが出来る。この行為は敵の脅威下では出来ない。
　　＊砲兵は砲兵陣地で支援砲撃を行うことが出来る。対象の攻撃能力は評価＋１０される。燃料を２０万ｔ消費する。この効果は重複できない。
　　＊砲兵は超遠距離戦闘評価１３として扱う。
　｝
　ｔ：→次のアイドレス　＝　砲兵大隊（職業），戦車・自走砲の開発（イベント），弾着観測兵（職業）
｝</t>
  </si>
  <si>
    <t xml:space="preserve">　　＊砲兵は１０人セットでこれ以外の特殊を使える。
　　＊砲兵は砲兵陣地作成を行うことが出来る。この行為は敵の脅威下では出来ない。
　　＊砲兵は砲兵陣地で支援砲撃を行うことが出来る。対象の攻撃能力は評価＋１０される。燃料を２０万ｔ消費する。この効果は重複できない。
　　＊砲兵は超遠距離戦闘評価１３として扱う。
</t>
  </si>
  <si>
    <t xml:space="preserve">　　＊特殊警官は治安維持活動が出来、この時判定に評価＋４を与える。
　　＊特殊警官は射撃戦行為ができ、この時、中距離、近距離、白兵の攻撃判定は評価＋３され、燃料は必ず－２万ｔされる。
</t>
  </si>
  <si>
    <t>凡例</t>
  </si>
  <si>
    <t>Ｌ：高位北国人＝｛
　ｔ：名称＝高位北国人（人）
　ｔ：要点＝涼しげな服装，白い肌で美しい人材，白い髪，頭環
　ｔ：周辺環境＝雪の中の王宮
　ｔ：評価＝体格２，筋力２，耐久力０，外見２，敏捷０，器用０，感覚１，知識１，幸運０
　ｔ：特殊＝｛
　　＊高位北国人の人カテゴリ　＝　高位人アイドレスとして扱う。
　　＊高位北国人は根源力２５０００以下は着用できない。
　　＊高位北国人は一般行為判定を伴うイベントに出るたびに食料１万ｔを消費する。
　｝
　→次のアイドレス：・呪術師（職業）・吟遊詩人（職業）・船乗り（職業）・藩王（職業４）
｝</t>
  </si>
  <si>
    <t>スペーススターファイター</t>
  </si>
  <si>
    <t>スペーススターシップオフィサー</t>
  </si>
  <si>
    <t>ハイチューニングマスター</t>
  </si>
  <si>
    <t>ゲリラ</t>
  </si>
  <si>
    <t>寵姫</t>
  </si>
  <si>
    <t>レベル１</t>
  </si>
  <si>
    <t>レベル２</t>
  </si>
  <si>
    <t>レベル４</t>
  </si>
  <si>
    <t>レベル２</t>
  </si>
  <si>
    <t>レベル３</t>
  </si>
  <si>
    <t>（暗殺者）</t>
  </si>
  <si>
    <t>ハッカー</t>
  </si>
  <si>
    <t>スターライナー</t>
  </si>
  <si>
    <t>スターリフター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</si>
</sst>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 "/>
    <numFmt numFmtId="178" formatCode="[DBNum3][$-411]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0_ "/>
  </numFmts>
  <fonts count="14">
    <font>
      <sz val="10"/>
      <name val="MS P ゴシック"/>
      <family val="3"/>
    </font>
    <font>
      <sz val="10"/>
      <name val="Arial"/>
      <family val="2"/>
    </font>
    <font>
      <sz val="6"/>
      <name val="MS P ゴシック"/>
      <family val="3"/>
    </font>
    <font>
      <sz val="10"/>
      <name val="ＭＳ Ｐゴシック"/>
      <family val="3"/>
    </font>
    <font>
      <u val="single"/>
      <sz val="9"/>
      <color indexed="12"/>
      <name val="MS P ゴシック"/>
      <family val="3"/>
    </font>
    <font>
      <u val="single"/>
      <sz val="9"/>
      <color indexed="36"/>
      <name val="MS P ゴシック"/>
      <family val="3"/>
    </font>
    <font>
      <sz val="9"/>
      <name val="ＭＳ Ｐゴシック"/>
      <family val="3"/>
    </font>
    <font>
      <sz val="9"/>
      <color indexed="10"/>
      <name val="ＭＳ Ｐゴシック"/>
      <family val="3"/>
    </font>
    <font>
      <sz val="9"/>
      <color indexed="26"/>
      <name val="ＭＳ Ｐゴシック"/>
      <family val="3"/>
    </font>
    <font>
      <sz val="9"/>
      <color indexed="9"/>
      <name val="ＭＳ Ｐゴシック"/>
      <family val="3"/>
    </font>
    <font>
      <sz val="9"/>
      <color indexed="41"/>
      <name val="ＭＳ Ｐゴシック"/>
      <family val="3"/>
    </font>
    <font>
      <sz val="8"/>
      <name val="ＭＳ Ｐゴシック"/>
      <family val="3"/>
    </font>
    <font>
      <sz val="9"/>
      <name val="MS P ゴシック"/>
      <family val="3"/>
    </font>
    <font>
      <sz val="22"/>
      <name val="HGS教科書体"/>
      <family val="1"/>
    </font>
  </fonts>
  <fills count="32">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
      <patternFill patternType="solid">
        <fgColor indexed="51"/>
        <bgColor indexed="64"/>
      </patternFill>
    </fill>
    <fill>
      <patternFill patternType="solid">
        <fgColor indexed="26"/>
        <bgColor indexed="64"/>
      </patternFill>
    </fill>
    <fill>
      <patternFill patternType="solid">
        <fgColor indexed="51"/>
        <bgColor indexed="64"/>
      </patternFill>
    </fill>
    <fill>
      <patternFill patternType="solid">
        <fgColor indexed="29"/>
        <bgColor indexed="64"/>
      </patternFill>
    </fill>
    <fill>
      <patternFill patternType="solid">
        <fgColor indexed="27"/>
        <bgColor indexed="64"/>
      </patternFill>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8"/>
        <bgColor indexed="64"/>
      </patternFill>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62"/>
        <bgColor indexed="64"/>
      </patternFill>
    </fill>
    <fill>
      <patternFill patternType="solid">
        <fgColor indexed="9"/>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52">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color indexed="8"/>
      </left>
      <right style="hair">
        <color indexed="8"/>
      </right>
      <top style="hair">
        <color indexed="8"/>
      </top>
      <bottom>
        <color indexed="63"/>
      </bottom>
    </border>
    <border>
      <left style="medium"/>
      <right style="medium"/>
      <top style="medium"/>
      <bottom style="hair">
        <color indexed="8"/>
      </bottom>
    </border>
    <border>
      <left>
        <color indexed="63"/>
      </left>
      <right style="hair">
        <color indexed="8"/>
      </right>
      <top style="hair">
        <color indexed="8"/>
      </top>
      <bottom style="hair">
        <color indexed="8"/>
      </bottom>
    </border>
    <border>
      <left style="medium"/>
      <right style="medium"/>
      <top style="hair">
        <color indexed="8"/>
      </top>
      <bottom style="hair">
        <color indexed="8"/>
      </bottom>
    </border>
    <border>
      <left>
        <color indexed="63"/>
      </left>
      <right style="hair"/>
      <top style="hair"/>
      <bottom style="hair"/>
    </border>
    <border>
      <left style="hair"/>
      <right style="hair"/>
      <top style="hair"/>
      <bottom style="hair"/>
    </border>
    <border>
      <left style="hair">
        <color indexed="8"/>
      </left>
      <right style="medium"/>
      <top style="medium"/>
      <bottom style="medium"/>
    </border>
    <border>
      <left style="medium"/>
      <right style="medium"/>
      <top style="medium"/>
      <bottom style="hair"/>
    </border>
    <border>
      <left style="hair">
        <color indexed="8"/>
      </left>
      <right>
        <color indexed="63"/>
      </right>
      <top style="hair">
        <color indexed="8"/>
      </top>
      <bottom style="hair">
        <color indexed="8"/>
      </bottom>
    </border>
    <border>
      <left style="medium"/>
      <right style="medium"/>
      <top>
        <color indexed="63"/>
      </top>
      <bottom style="hair">
        <color indexed="8"/>
      </bottom>
    </border>
    <border>
      <left style="medium"/>
      <right style="medium"/>
      <top style="hair">
        <color indexed="8"/>
      </top>
      <bottom style="medium"/>
    </border>
    <border>
      <left style="medium"/>
      <right style="hair">
        <color indexed="8"/>
      </right>
      <top>
        <color indexed="63"/>
      </top>
      <bottom style="medium"/>
    </border>
    <border>
      <left style="hair">
        <color indexed="8"/>
      </left>
      <right style="hair">
        <color indexed="8"/>
      </right>
      <top>
        <color indexed="63"/>
      </top>
      <bottom style="medium"/>
    </border>
    <border>
      <left style="medium"/>
      <right style="hair">
        <color indexed="8"/>
      </right>
      <top style="medium"/>
      <bottom style="medium"/>
    </border>
    <border>
      <left style="hair">
        <color indexed="8"/>
      </left>
      <right style="hair">
        <color indexed="8"/>
      </right>
      <top style="medium"/>
      <bottom style="mediu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medium"/>
      <right style="medium"/>
      <top style="medium"/>
      <bottom style="medium"/>
    </border>
    <border>
      <left style="hair"/>
      <right>
        <color indexed="63"/>
      </right>
      <top style="hair"/>
      <bottom style="hair"/>
    </border>
    <border>
      <left style="medium"/>
      <right style="medium"/>
      <top>
        <color indexed="63"/>
      </top>
      <bottom style="medium"/>
    </border>
    <border>
      <left>
        <color indexed="63"/>
      </left>
      <right style="hair">
        <color indexed="8"/>
      </right>
      <top style="hair">
        <color indexed="8"/>
      </top>
      <bottom>
        <color indexed="63"/>
      </bottom>
    </border>
    <border>
      <left style="hair">
        <color indexed="8"/>
      </left>
      <right style="medium"/>
      <top>
        <color indexed="63"/>
      </top>
      <bottom style="medium"/>
    </border>
    <border>
      <left style="hair">
        <color indexed="8"/>
      </left>
      <right>
        <color indexed="63"/>
      </right>
      <top style="medium"/>
      <bottom style="medium"/>
    </border>
    <border>
      <left>
        <color indexed="63"/>
      </left>
      <right style="hair">
        <color indexed="8"/>
      </right>
      <top style="hair">
        <color indexed="8"/>
      </top>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hair">
        <color indexed="8"/>
      </right>
      <top style="medium"/>
      <bottom style="hair">
        <color indexed="8"/>
      </bottom>
    </border>
    <border>
      <left style="hair"/>
      <right style="hair">
        <color indexed="8"/>
      </right>
      <top style="hair">
        <color indexed="8"/>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2" fontId="1" fillId="0" borderId="0" applyFill="0" applyBorder="0" applyAlignment="0" applyProtection="0"/>
    <xf numFmtId="44" fontId="1" fillId="0" borderId="0" applyFill="0" applyBorder="0" applyAlignment="0" applyProtection="0"/>
    <xf numFmtId="0" fontId="5" fillId="0" borderId="0" applyNumberFormat="0" applyFill="0" applyBorder="0" applyAlignment="0" applyProtection="0"/>
  </cellStyleXfs>
  <cellXfs count="173">
    <xf numFmtId="0" fontId="0" fillId="0" borderId="0" xfId="0" applyAlignment="1">
      <alignment/>
    </xf>
    <xf numFmtId="0" fontId="3" fillId="0" borderId="0" xfId="0" applyFont="1" applyFill="1" applyBorder="1" applyAlignment="1">
      <alignment/>
    </xf>
    <xf numFmtId="0" fontId="3" fillId="2" borderId="1" xfId="0" applyFont="1" applyFill="1" applyBorder="1" applyAlignment="1">
      <alignment/>
    </xf>
    <xf numFmtId="0" fontId="3" fillId="3" borderId="2" xfId="0" applyFont="1" applyFill="1" applyBorder="1" applyAlignment="1" applyProtection="1">
      <alignment/>
      <protection hidden="1"/>
    </xf>
    <xf numFmtId="176" fontId="3" fillId="3" borderId="2" xfId="0" applyNumberFormat="1" applyFont="1" applyFill="1" applyBorder="1" applyAlignment="1" applyProtection="1">
      <alignment/>
      <protection hidden="1"/>
    </xf>
    <xf numFmtId="176" fontId="3" fillId="3" borderId="3" xfId="0" applyNumberFormat="1" applyFont="1" applyFill="1" applyBorder="1" applyAlignment="1" applyProtection="1">
      <alignment/>
      <protection hidden="1"/>
    </xf>
    <xf numFmtId="0" fontId="3" fillId="4" borderId="1" xfId="0" applyFont="1" applyFill="1" applyBorder="1" applyAlignment="1">
      <alignment/>
    </xf>
    <xf numFmtId="0" fontId="3" fillId="5" borderId="2" xfId="0" applyFont="1" applyFill="1" applyBorder="1" applyAlignment="1">
      <alignment/>
    </xf>
    <xf numFmtId="0" fontId="6" fillId="0" borderId="0" xfId="0" applyFont="1" applyAlignment="1">
      <alignment/>
    </xf>
    <xf numFmtId="0" fontId="6" fillId="6" borderId="4" xfId="0" applyFont="1" applyFill="1" applyBorder="1" applyAlignment="1">
      <alignment/>
    </xf>
    <xf numFmtId="0" fontId="6" fillId="6" borderId="5" xfId="0" applyFont="1" applyFill="1" applyBorder="1" applyAlignment="1">
      <alignment/>
    </xf>
    <xf numFmtId="0" fontId="6" fillId="6" borderId="6" xfId="0" applyFont="1" applyFill="1" applyBorder="1" applyAlignment="1">
      <alignment/>
    </xf>
    <xf numFmtId="0" fontId="7" fillId="0" borderId="0" xfId="0" applyFont="1" applyAlignment="1">
      <alignment/>
    </xf>
    <xf numFmtId="0" fontId="6" fillId="6" borderId="7" xfId="0" applyFont="1" applyFill="1" applyBorder="1" applyAlignment="1">
      <alignment/>
    </xf>
    <xf numFmtId="0" fontId="6" fillId="6" borderId="0" xfId="0" applyFont="1" applyFill="1" applyBorder="1" applyAlignment="1">
      <alignment/>
    </xf>
    <xf numFmtId="0" fontId="6" fillId="6" borderId="8" xfId="0" applyFont="1" applyFill="1" applyBorder="1" applyAlignment="1">
      <alignment/>
    </xf>
    <xf numFmtId="0" fontId="6" fillId="7" borderId="9" xfId="0" applyFont="1" applyFill="1" applyBorder="1" applyAlignment="1">
      <alignment/>
    </xf>
    <xf numFmtId="0" fontId="6" fillId="7" borderId="10" xfId="0" applyFont="1" applyFill="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3" borderId="14" xfId="0" applyFont="1" applyFill="1" applyBorder="1" applyAlignment="1" applyProtection="1">
      <alignment/>
      <protection hidden="1"/>
    </xf>
    <xf numFmtId="0" fontId="6" fillId="3" borderId="1" xfId="0" applyFont="1" applyFill="1" applyBorder="1" applyAlignment="1">
      <alignment/>
    </xf>
    <xf numFmtId="0" fontId="6" fillId="8" borderId="15" xfId="0" applyFont="1" applyFill="1" applyBorder="1" applyAlignment="1">
      <alignment/>
    </xf>
    <xf numFmtId="0" fontId="6" fillId="9" borderId="16" xfId="0" applyFont="1" applyFill="1" applyBorder="1" applyAlignment="1">
      <alignment/>
    </xf>
    <xf numFmtId="0" fontId="6" fillId="10" borderId="1" xfId="0" applyFont="1" applyFill="1" applyBorder="1" applyAlignment="1">
      <alignment/>
    </xf>
    <xf numFmtId="0" fontId="6" fillId="8" borderId="17" xfId="0" applyFont="1" applyFill="1" applyBorder="1" applyAlignment="1">
      <alignment/>
    </xf>
    <xf numFmtId="0" fontId="6" fillId="0" borderId="0" xfId="0" applyFont="1" applyAlignment="1">
      <alignment vertical="top" wrapText="1"/>
    </xf>
    <xf numFmtId="0" fontId="6" fillId="10" borderId="14" xfId="0" applyFont="1" applyFill="1" applyBorder="1" applyAlignment="1">
      <alignment/>
    </xf>
    <xf numFmtId="0" fontId="6" fillId="9" borderId="18" xfId="0" applyFont="1" applyFill="1" applyBorder="1" applyAlignment="1">
      <alignment/>
    </xf>
    <xf numFmtId="0" fontId="6" fillId="0" borderId="0" xfId="0" applyFont="1" applyFill="1" applyBorder="1" applyAlignment="1">
      <alignment/>
    </xf>
    <xf numFmtId="0" fontId="6" fillId="9" borderId="1" xfId="0" applyFont="1" applyFill="1" applyBorder="1" applyAlignment="1">
      <alignment/>
    </xf>
    <xf numFmtId="0" fontId="6" fillId="6" borderId="19" xfId="0" applyFont="1" applyFill="1" applyBorder="1" applyAlignment="1">
      <alignment/>
    </xf>
    <xf numFmtId="0" fontId="6" fillId="5" borderId="20" xfId="0" applyFont="1" applyFill="1" applyBorder="1" applyAlignment="1">
      <alignment/>
    </xf>
    <xf numFmtId="0" fontId="9" fillId="11" borderId="0" xfId="0" applyFont="1" applyFill="1" applyAlignment="1">
      <alignment/>
    </xf>
    <xf numFmtId="0" fontId="9" fillId="12" borderId="0" xfId="0" applyFont="1" applyFill="1" applyAlignment="1">
      <alignment/>
    </xf>
    <xf numFmtId="0" fontId="9" fillId="13" borderId="0" xfId="0" applyFont="1" applyFill="1" applyBorder="1" applyAlignment="1">
      <alignment/>
    </xf>
    <xf numFmtId="0" fontId="10" fillId="14" borderId="0" xfId="0" applyFont="1" applyFill="1" applyBorder="1" applyAlignment="1">
      <alignment/>
    </xf>
    <xf numFmtId="0" fontId="6" fillId="8" borderId="21" xfId="0" applyFont="1" applyFill="1" applyBorder="1" applyAlignment="1">
      <alignment/>
    </xf>
    <xf numFmtId="0" fontId="6" fillId="15" borderId="1" xfId="0" applyFont="1" applyFill="1" applyBorder="1" applyAlignment="1">
      <alignment/>
    </xf>
    <xf numFmtId="0" fontId="6" fillId="15" borderId="22" xfId="0" applyFont="1" applyFill="1" applyBorder="1" applyAlignment="1">
      <alignment/>
    </xf>
    <xf numFmtId="0" fontId="6" fillId="8" borderId="23" xfId="0" applyFont="1" applyFill="1" applyBorder="1" applyAlignment="1">
      <alignment/>
    </xf>
    <xf numFmtId="0" fontId="6" fillId="13" borderId="1" xfId="0" applyFont="1" applyFill="1" applyBorder="1" applyAlignment="1">
      <alignment/>
    </xf>
    <xf numFmtId="0" fontId="6" fillId="8" borderId="24" xfId="0" applyFont="1" applyFill="1" applyBorder="1" applyAlignment="1">
      <alignment/>
    </xf>
    <xf numFmtId="0" fontId="6" fillId="16" borderId="2" xfId="0" applyFont="1" applyFill="1" applyBorder="1" applyAlignment="1">
      <alignment/>
    </xf>
    <xf numFmtId="0" fontId="6" fillId="0" borderId="0" xfId="0" applyFont="1" applyFill="1" applyAlignment="1">
      <alignment/>
    </xf>
    <xf numFmtId="0" fontId="6" fillId="0" borderId="0" xfId="0" applyFont="1" applyBorder="1" applyAlignment="1">
      <alignment/>
    </xf>
    <xf numFmtId="176" fontId="6" fillId="3" borderId="19" xfId="0" applyNumberFormat="1" applyFont="1" applyFill="1" applyBorder="1" applyAlignment="1" applyProtection="1">
      <alignment/>
      <protection hidden="1"/>
    </xf>
    <xf numFmtId="0" fontId="6" fillId="3" borderId="14" xfId="0" applyFont="1" applyFill="1" applyBorder="1" applyAlignment="1" applyProtection="1">
      <alignment/>
      <protection hidden="1"/>
    </xf>
    <xf numFmtId="0" fontId="6" fillId="3" borderId="1" xfId="0" applyFont="1" applyFill="1" applyBorder="1" applyAlignment="1">
      <alignment/>
    </xf>
    <xf numFmtId="176" fontId="6" fillId="3" borderId="1" xfId="0" applyNumberFormat="1" applyFont="1" applyFill="1" applyBorder="1" applyAlignment="1" applyProtection="1">
      <alignment textRotation="255"/>
      <protection hidden="1"/>
    </xf>
    <xf numFmtId="176" fontId="6" fillId="3" borderId="22" xfId="0" applyNumberFormat="1" applyFont="1" applyFill="1" applyBorder="1" applyAlignment="1" applyProtection="1">
      <alignment textRotation="255"/>
      <protection hidden="1"/>
    </xf>
    <xf numFmtId="0" fontId="6" fillId="5" borderId="25" xfId="0" applyFont="1" applyFill="1" applyBorder="1" applyAlignment="1">
      <alignment/>
    </xf>
    <xf numFmtId="0" fontId="6" fillId="5" borderId="26" xfId="0" applyFont="1" applyFill="1" applyBorder="1" applyAlignment="1">
      <alignment/>
    </xf>
    <xf numFmtId="0" fontId="6" fillId="5" borderId="27" xfId="0" applyFont="1" applyFill="1" applyBorder="1" applyAlignment="1">
      <alignment/>
    </xf>
    <xf numFmtId="0" fontId="6" fillId="5" borderId="28" xfId="0" applyFont="1" applyFill="1" applyBorder="1" applyAlignment="1">
      <alignment/>
    </xf>
    <xf numFmtId="0" fontId="6" fillId="17" borderId="1" xfId="0" applyFont="1" applyFill="1" applyBorder="1" applyAlignment="1">
      <alignment textRotation="255"/>
    </xf>
    <xf numFmtId="0" fontId="10" fillId="18" borderId="1" xfId="0" applyFont="1" applyFill="1" applyBorder="1" applyAlignment="1">
      <alignment textRotation="255"/>
    </xf>
    <xf numFmtId="0" fontId="6" fillId="9" borderId="16" xfId="0" applyFont="1" applyFill="1" applyBorder="1" applyAlignment="1" applyProtection="1">
      <alignment/>
      <protection hidden="1"/>
    </xf>
    <xf numFmtId="0" fontId="6" fillId="9" borderId="29" xfId="0" applyFont="1" applyFill="1" applyBorder="1" applyAlignment="1" applyProtection="1">
      <alignment horizontal="right"/>
      <protection hidden="1"/>
    </xf>
    <xf numFmtId="0" fontId="6" fillId="9" borderId="30" xfId="0" applyFont="1" applyFill="1" applyBorder="1" applyAlignment="1">
      <alignment horizontal="right"/>
    </xf>
    <xf numFmtId="0" fontId="6" fillId="19" borderId="28" xfId="0" applyFont="1" applyFill="1" applyBorder="1" applyAlignment="1">
      <alignment/>
    </xf>
    <xf numFmtId="0" fontId="6" fillId="19" borderId="20" xfId="0" applyFont="1" applyFill="1" applyBorder="1" applyAlignment="1">
      <alignment/>
    </xf>
    <xf numFmtId="0" fontId="6" fillId="20" borderId="0" xfId="0" applyNumberFormat="1" applyFont="1" applyFill="1" applyBorder="1" applyAlignment="1">
      <alignment/>
    </xf>
    <xf numFmtId="0" fontId="6" fillId="0" borderId="0" xfId="0" applyNumberFormat="1" applyFont="1" applyFill="1" applyBorder="1" applyAlignment="1">
      <alignment/>
    </xf>
    <xf numFmtId="0" fontId="6" fillId="17" borderId="22" xfId="0" applyFont="1" applyFill="1" applyBorder="1" applyAlignment="1">
      <alignment/>
    </xf>
    <xf numFmtId="0" fontId="6" fillId="17" borderId="16" xfId="0" applyFont="1" applyFill="1" applyBorder="1" applyAlignment="1">
      <alignment horizontal="right"/>
    </xf>
    <xf numFmtId="0" fontId="10" fillId="18" borderId="22" xfId="0" applyFont="1" applyFill="1" applyBorder="1" applyAlignment="1">
      <alignment/>
    </xf>
    <xf numFmtId="0" fontId="10" fillId="18" borderId="16" xfId="0" applyFont="1" applyFill="1" applyBorder="1" applyAlignment="1">
      <alignment/>
    </xf>
    <xf numFmtId="0" fontId="6" fillId="6" borderId="19" xfId="0" applyNumberFormat="1" applyFont="1" applyFill="1" applyBorder="1" applyAlignment="1">
      <alignment/>
    </xf>
    <xf numFmtId="0" fontId="10" fillId="18" borderId="2" xfId="0" applyFont="1" applyFill="1" applyBorder="1" applyAlignment="1">
      <alignment textRotation="255"/>
    </xf>
    <xf numFmtId="0" fontId="6" fillId="17" borderId="30" xfId="0" applyFont="1" applyFill="1" applyBorder="1" applyAlignment="1">
      <alignment horizontal="right"/>
    </xf>
    <xf numFmtId="0" fontId="6" fillId="17" borderId="30" xfId="0" applyFont="1" applyFill="1" applyBorder="1" applyAlignment="1">
      <alignment/>
    </xf>
    <xf numFmtId="0" fontId="6" fillId="5" borderId="11" xfId="0" applyFont="1" applyFill="1" applyBorder="1" applyAlignment="1">
      <alignment/>
    </xf>
    <xf numFmtId="0" fontId="6" fillId="5" borderId="13" xfId="0" applyFont="1" applyFill="1" applyBorder="1" applyAlignment="1">
      <alignment/>
    </xf>
    <xf numFmtId="0" fontId="6" fillId="20" borderId="0" xfId="0" applyFont="1" applyFill="1" applyAlignment="1">
      <alignment/>
    </xf>
    <xf numFmtId="0" fontId="6" fillId="21" borderId="0" xfId="0" applyFont="1" applyFill="1" applyAlignment="1">
      <alignment vertical="top"/>
    </xf>
    <xf numFmtId="0" fontId="6" fillId="21" borderId="19" xfId="0" applyNumberFormat="1" applyFont="1" applyFill="1" applyBorder="1" applyAlignment="1">
      <alignment/>
    </xf>
    <xf numFmtId="0" fontId="6" fillId="5" borderId="31" xfId="0" applyFont="1" applyFill="1" applyBorder="1" applyAlignment="1">
      <alignment/>
    </xf>
    <xf numFmtId="0" fontId="6" fillId="20" borderId="7" xfId="0" applyFont="1" applyFill="1" applyBorder="1" applyAlignment="1">
      <alignment/>
    </xf>
    <xf numFmtId="0" fontId="6" fillId="20" borderId="7" xfId="0" applyNumberFormat="1" applyFont="1" applyFill="1" applyBorder="1" applyAlignment="1">
      <alignment/>
    </xf>
    <xf numFmtId="0" fontId="9" fillId="22" borderId="5" xfId="0" applyFont="1" applyFill="1" applyBorder="1" applyAlignment="1">
      <alignment/>
    </xf>
    <xf numFmtId="0" fontId="9" fillId="22" borderId="6" xfId="0" applyFont="1" applyFill="1" applyBorder="1" applyAlignment="1">
      <alignment/>
    </xf>
    <xf numFmtId="0" fontId="6" fillId="0" borderId="8" xfId="0" applyFont="1" applyFill="1" applyBorder="1" applyAlignment="1">
      <alignment/>
    </xf>
    <xf numFmtId="0" fontId="6" fillId="0" borderId="10" xfId="0" applyFont="1" applyFill="1" applyBorder="1" applyAlignment="1">
      <alignment/>
    </xf>
    <xf numFmtId="0" fontId="6" fillId="11" borderId="0" xfId="0" applyFont="1" applyFill="1" applyAlignment="1">
      <alignment/>
    </xf>
    <xf numFmtId="0" fontId="8" fillId="11" borderId="0" xfId="0" applyFont="1" applyFill="1" applyAlignment="1">
      <alignment/>
    </xf>
    <xf numFmtId="0" fontId="6" fillId="6" borderId="32" xfId="0" applyFont="1" applyFill="1" applyBorder="1" applyAlignment="1">
      <alignment/>
    </xf>
    <xf numFmtId="0" fontId="6" fillId="6" borderId="18" xfId="0" applyFont="1" applyFill="1" applyBorder="1" applyAlignment="1">
      <alignment/>
    </xf>
    <xf numFmtId="176" fontId="6" fillId="6" borderId="19" xfId="0" applyNumberFormat="1" applyFont="1" applyFill="1" applyBorder="1" applyAlignment="1">
      <alignment/>
    </xf>
    <xf numFmtId="0" fontId="3" fillId="6" borderId="18" xfId="0" applyFont="1" applyFill="1" applyBorder="1" applyAlignment="1">
      <alignment horizontal="right"/>
    </xf>
    <xf numFmtId="0" fontId="6" fillId="6" borderId="18" xfId="0" applyFont="1" applyFill="1" applyBorder="1" applyAlignment="1">
      <alignment horizontal="right"/>
    </xf>
    <xf numFmtId="0" fontId="6" fillId="8" borderId="33" xfId="0" applyFont="1" applyFill="1" applyBorder="1" applyAlignment="1">
      <alignment/>
    </xf>
    <xf numFmtId="0" fontId="9" fillId="13" borderId="1" xfId="0" applyFont="1" applyFill="1" applyBorder="1" applyAlignment="1">
      <alignment textRotation="255"/>
    </xf>
    <xf numFmtId="0" fontId="10" fillId="14" borderId="1" xfId="0" applyFont="1" applyFill="1" applyBorder="1" applyAlignment="1">
      <alignment textRotation="255"/>
    </xf>
    <xf numFmtId="0" fontId="6" fillId="23" borderId="1" xfId="0" applyFont="1" applyFill="1" applyBorder="1" applyAlignment="1">
      <alignment/>
    </xf>
    <xf numFmtId="0" fontId="6" fillId="23" borderId="14" xfId="0" applyFont="1" applyFill="1" applyBorder="1" applyAlignment="1">
      <alignment/>
    </xf>
    <xf numFmtId="0" fontId="6" fillId="21" borderId="14" xfId="0" applyFont="1" applyFill="1" applyBorder="1" applyAlignment="1">
      <alignment/>
    </xf>
    <xf numFmtId="0" fontId="6" fillId="24" borderId="14" xfId="0" applyFont="1" applyFill="1" applyBorder="1" applyAlignment="1">
      <alignment/>
    </xf>
    <xf numFmtId="0" fontId="6" fillId="23" borderId="22" xfId="0" applyFont="1" applyFill="1" applyBorder="1" applyAlignment="1">
      <alignment/>
    </xf>
    <xf numFmtId="0" fontId="6" fillId="0" borderId="0" xfId="0" applyFont="1" applyFill="1" applyBorder="1" applyAlignment="1" applyProtection="1">
      <alignment/>
      <protection hidden="1"/>
    </xf>
    <xf numFmtId="0" fontId="6" fillId="24" borderId="1" xfId="0" applyFont="1" applyFill="1" applyBorder="1" applyAlignment="1">
      <alignment/>
    </xf>
    <xf numFmtId="0" fontId="9" fillId="13" borderId="16" xfId="0" applyFont="1" applyFill="1" applyBorder="1" applyAlignment="1">
      <alignment textRotation="255"/>
    </xf>
    <xf numFmtId="0" fontId="6" fillId="23" borderId="34" xfId="0" applyFont="1" applyFill="1" applyBorder="1" applyAlignment="1">
      <alignment/>
    </xf>
    <xf numFmtId="0" fontId="10" fillId="14" borderId="2" xfId="0" applyFont="1" applyFill="1" applyBorder="1" applyAlignment="1">
      <alignment textRotation="255"/>
    </xf>
    <xf numFmtId="0" fontId="6" fillId="5" borderId="35" xfId="0" applyFont="1" applyFill="1" applyBorder="1" applyAlignment="1">
      <alignment/>
    </xf>
    <xf numFmtId="0" fontId="6" fillId="25" borderId="1" xfId="0" applyFont="1" applyFill="1" applyBorder="1" applyAlignment="1" applyProtection="1">
      <alignment/>
      <protection hidden="1"/>
    </xf>
    <xf numFmtId="0" fontId="6" fillId="19" borderId="36" xfId="0" applyFont="1" applyFill="1" applyBorder="1" applyAlignment="1">
      <alignment/>
    </xf>
    <xf numFmtId="0" fontId="6" fillId="23" borderId="37" xfId="0" applyFont="1" applyFill="1" applyBorder="1" applyAlignment="1">
      <alignment/>
    </xf>
    <xf numFmtId="0" fontId="6" fillId="24" borderId="34" xfId="0" applyFont="1" applyFill="1" applyBorder="1" applyAlignment="1">
      <alignment/>
    </xf>
    <xf numFmtId="0" fontId="6" fillId="0" borderId="7" xfId="0" applyFont="1" applyBorder="1" applyAlignment="1">
      <alignment/>
    </xf>
    <xf numFmtId="0" fontId="6" fillId="0" borderId="9" xfId="0" applyFont="1" applyBorder="1" applyAlignment="1">
      <alignment/>
    </xf>
    <xf numFmtId="0" fontId="6" fillId="0" borderId="10" xfId="0" applyFont="1" applyBorder="1" applyAlignment="1">
      <alignment/>
    </xf>
    <xf numFmtId="0" fontId="6" fillId="0" borderId="19" xfId="0" applyFont="1" applyFill="1" applyBorder="1" applyAlignment="1">
      <alignment/>
    </xf>
    <xf numFmtId="0" fontId="6" fillId="5" borderId="38" xfId="0" applyFont="1" applyFill="1" applyBorder="1" applyAlignment="1">
      <alignment/>
    </xf>
    <xf numFmtId="0" fontId="6" fillId="5" borderId="39" xfId="0" applyFont="1" applyFill="1" applyBorder="1" applyAlignment="1">
      <alignment/>
    </xf>
    <xf numFmtId="0" fontId="6" fillId="5" borderId="40" xfId="0" applyFont="1" applyFill="1" applyBorder="1" applyAlignment="1">
      <alignment/>
    </xf>
    <xf numFmtId="0" fontId="6" fillId="5" borderId="19" xfId="0" applyFont="1" applyFill="1" applyBorder="1" applyAlignment="1">
      <alignment/>
    </xf>
    <xf numFmtId="0" fontId="6" fillId="5" borderId="41" xfId="0" applyFont="1" applyFill="1" applyBorder="1" applyAlignment="1">
      <alignment/>
    </xf>
    <xf numFmtId="0" fontId="6" fillId="5" borderId="42" xfId="0" applyFont="1" applyFill="1" applyBorder="1" applyAlignment="1">
      <alignment/>
    </xf>
    <xf numFmtId="0" fontId="6" fillId="5" borderId="43" xfId="0" applyFont="1" applyFill="1" applyBorder="1" applyAlignment="1">
      <alignment/>
    </xf>
    <xf numFmtId="0" fontId="6" fillId="5" borderId="44" xfId="0" applyFont="1" applyFill="1" applyBorder="1" applyAlignment="1">
      <alignment/>
    </xf>
    <xf numFmtId="0" fontId="6" fillId="5" borderId="45" xfId="0" applyFont="1" applyFill="1" applyBorder="1" applyAlignment="1">
      <alignment/>
    </xf>
    <xf numFmtId="0" fontId="6" fillId="19" borderId="42" xfId="0" applyFont="1" applyFill="1" applyBorder="1" applyAlignment="1">
      <alignment/>
    </xf>
    <xf numFmtId="0" fontId="6" fillId="19" borderId="19" xfId="0" applyFont="1" applyFill="1" applyBorder="1" applyAlignment="1">
      <alignment/>
    </xf>
    <xf numFmtId="0" fontId="6" fillId="19" borderId="45" xfId="0" applyFont="1" applyFill="1" applyBorder="1" applyAlignment="1">
      <alignment/>
    </xf>
    <xf numFmtId="0" fontId="6" fillId="26" borderId="14" xfId="0" applyFont="1" applyFill="1" applyBorder="1" applyAlignment="1">
      <alignment/>
    </xf>
    <xf numFmtId="0" fontId="6" fillId="19" borderId="46" xfId="0" applyFont="1" applyFill="1" applyBorder="1" applyAlignment="1">
      <alignment/>
    </xf>
    <xf numFmtId="0" fontId="6" fillId="19" borderId="47" xfId="0" applyFont="1" applyFill="1" applyBorder="1" applyAlignment="1">
      <alignment/>
    </xf>
    <xf numFmtId="0" fontId="6" fillId="19" borderId="48" xfId="0" applyFont="1" applyFill="1" applyBorder="1" applyAlignment="1">
      <alignment/>
    </xf>
    <xf numFmtId="0" fontId="6" fillId="9" borderId="34" xfId="0" applyFont="1" applyFill="1" applyBorder="1" applyAlignment="1" applyProtection="1">
      <alignment horizontal="right"/>
      <protection hidden="1"/>
    </xf>
    <xf numFmtId="0" fontId="12" fillId="0" borderId="0" xfId="0" applyFont="1" applyBorder="1" applyAlignment="1">
      <alignment/>
    </xf>
    <xf numFmtId="176" fontId="6" fillId="0" borderId="0" xfId="0" applyNumberFormat="1" applyFont="1" applyFill="1" applyBorder="1" applyAlignment="1" applyProtection="1">
      <alignment/>
      <protection hidden="1"/>
    </xf>
    <xf numFmtId="0" fontId="6" fillId="20" borderId="19" xfId="0" applyFont="1" applyFill="1" applyBorder="1" applyAlignment="1">
      <alignment/>
    </xf>
    <xf numFmtId="0" fontId="6" fillId="3" borderId="19" xfId="0" applyFont="1" applyFill="1" applyBorder="1" applyAlignment="1">
      <alignment/>
    </xf>
    <xf numFmtId="0" fontId="12" fillId="0" borderId="0" xfId="0" applyFont="1" applyBorder="1" applyAlignment="1">
      <alignment wrapText="1"/>
    </xf>
    <xf numFmtId="0" fontId="6" fillId="0" borderId="0" xfId="0" applyFont="1" applyFill="1" applyBorder="1" applyAlignment="1">
      <alignment wrapText="1"/>
    </xf>
    <xf numFmtId="0" fontId="12" fillId="0" borderId="0" xfId="0" applyFont="1" applyFill="1" applyBorder="1" applyAlignment="1">
      <alignment/>
    </xf>
    <xf numFmtId="0" fontId="6" fillId="27" borderId="19" xfId="0" applyFont="1" applyFill="1" applyBorder="1" applyAlignment="1">
      <alignment/>
    </xf>
    <xf numFmtId="0" fontId="6" fillId="8" borderId="31" xfId="0" applyFont="1" applyFill="1" applyBorder="1" applyAlignment="1">
      <alignment/>
    </xf>
    <xf numFmtId="0" fontId="6" fillId="10" borderId="37" xfId="0" applyFont="1" applyFill="1" applyBorder="1" applyAlignment="1">
      <alignment/>
    </xf>
    <xf numFmtId="0" fontId="6" fillId="10" borderId="34" xfId="0" applyFont="1" applyFill="1" applyBorder="1" applyAlignment="1">
      <alignment/>
    </xf>
    <xf numFmtId="0" fontId="6" fillId="17" borderId="1" xfId="0" applyFont="1" applyFill="1" applyBorder="1" applyAlignment="1">
      <alignment/>
    </xf>
    <xf numFmtId="0" fontId="6" fillId="20" borderId="1" xfId="0" applyFont="1" applyFill="1" applyBorder="1" applyAlignment="1">
      <alignment/>
    </xf>
    <xf numFmtId="0" fontId="6" fillId="20" borderId="14" xfId="0" applyFont="1" applyFill="1" applyBorder="1" applyAlignment="1">
      <alignment/>
    </xf>
    <xf numFmtId="0" fontId="10" fillId="28" borderId="1" xfId="0" applyFont="1" applyFill="1" applyBorder="1" applyAlignment="1">
      <alignment textRotation="255"/>
    </xf>
    <xf numFmtId="0" fontId="9" fillId="22" borderId="4" xfId="0" applyFont="1" applyFill="1" applyBorder="1" applyAlignment="1">
      <alignment horizontal="right"/>
    </xf>
    <xf numFmtId="0" fontId="6" fillId="9" borderId="49" xfId="0" applyFont="1" applyFill="1" applyBorder="1" applyAlignment="1" applyProtection="1">
      <alignment horizontal="right"/>
      <protection hidden="1"/>
    </xf>
    <xf numFmtId="0" fontId="6" fillId="9" borderId="50" xfId="0" applyFont="1" applyFill="1" applyBorder="1" applyAlignment="1" applyProtection="1">
      <alignment horizontal="right"/>
      <protection hidden="1"/>
    </xf>
    <xf numFmtId="0" fontId="9" fillId="22" borderId="22" xfId="0" applyFont="1" applyFill="1" applyBorder="1" applyAlignment="1">
      <alignment/>
    </xf>
    <xf numFmtId="0" fontId="9" fillId="22" borderId="30" xfId="0" applyFont="1" applyFill="1" applyBorder="1" applyAlignment="1">
      <alignment/>
    </xf>
    <xf numFmtId="0" fontId="9" fillId="22" borderId="16" xfId="0" applyFont="1" applyFill="1" applyBorder="1" applyAlignment="1">
      <alignment/>
    </xf>
    <xf numFmtId="0" fontId="6" fillId="0" borderId="0" xfId="0" applyFont="1" applyAlignment="1">
      <alignment wrapText="1"/>
    </xf>
    <xf numFmtId="176" fontId="6" fillId="0" borderId="0" xfId="0" applyNumberFormat="1" applyFont="1" applyFill="1" applyBorder="1" applyAlignment="1" applyProtection="1">
      <alignment wrapText="1"/>
      <protection hidden="1"/>
    </xf>
    <xf numFmtId="0" fontId="9" fillId="14" borderId="19" xfId="0" applyFont="1" applyFill="1" applyBorder="1" applyAlignment="1">
      <alignment/>
    </xf>
    <xf numFmtId="0" fontId="6" fillId="29" borderId="19" xfId="0" applyFont="1" applyFill="1" applyBorder="1" applyAlignment="1">
      <alignment/>
    </xf>
    <xf numFmtId="176" fontId="9" fillId="30" borderId="19" xfId="0" applyNumberFormat="1" applyFont="1" applyFill="1" applyBorder="1" applyAlignment="1" applyProtection="1">
      <alignment/>
      <protection hidden="1"/>
    </xf>
    <xf numFmtId="0" fontId="6" fillId="31" borderId="19" xfId="0" applyFont="1" applyFill="1" applyBorder="1" applyAlignment="1">
      <alignment/>
    </xf>
    <xf numFmtId="0" fontId="6" fillId="0" borderId="0" xfId="0" applyFont="1" applyFill="1" applyAlignment="1">
      <alignment wrapText="1"/>
    </xf>
    <xf numFmtId="0" fontId="6" fillId="17" borderId="14" xfId="0" applyFont="1" applyFill="1" applyBorder="1" applyAlignment="1">
      <alignment/>
    </xf>
    <xf numFmtId="0" fontId="6" fillId="0" borderId="51" xfId="0" applyFont="1" applyFill="1" applyBorder="1" applyAlignment="1">
      <alignment/>
    </xf>
    <xf numFmtId="0" fontId="9" fillId="22" borderId="5" xfId="0" applyFont="1" applyFill="1" applyBorder="1" applyAlignment="1">
      <alignment horizontal="right"/>
    </xf>
    <xf numFmtId="0" fontId="7" fillId="0" borderId="0" xfId="0" applyFont="1" applyBorder="1" applyAlignment="1">
      <alignment/>
    </xf>
    <xf numFmtId="0" fontId="6" fillId="0" borderId="0" xfId="0" applyFont="1" applyAlignment="1" quotePrefix="1">
      <alignment/>
    </xf>
    <xf numFmtId="0" fontId="13" fillId="0" borderId="0" xfId="0" applyFont="1" applyAlignment="1">
      <alignment/>
    </xf>
    <xf numFmtId="0" fontId="11" fillId="20" borderId="0" xfId="0" applyFont="1" applyFill="1" applyBorder="1" applyAlignment="1">
      <alignment horizontal="left" vertical="top" wrapText="1"/>
    </xf>
    <xf numFmtId="0" fontId="11" fillId="20" borderId="8" xfId="0" applyFont="1" applyFill="1" applyBorder="1" applyAlignment="1">
      <alignment horizontal="left" vertical="top" wrapText="1"/>
    </xf>
    <xf numFmtId="0" fontId="11" fillId="20" borderId="10" xfId="0" applyFont="1" applyFill="1" applyBorder="1" applyAlignment="1">
      <alignment horizontal="left" vertical="top" wrapText="1"/>
    </xf>
    <xf numFmtId="0" fontId="11" fillId="20" borderId="51" xfId="0" applyFont="1" applyFill="1" applyBorder="1" applyAlignment="1">
      <alignment horizontal="left" vertical="top" wrapText="1"/>
    </xf>
    <xf numFmtId="0" fontId="6" fillId="20" borderId="0" xfId="0" applyFont="1" applyFill="1" applyBorder="1" applyAlignment="1">
      <alignment vertical="top" wrapText="1"/>
    </xf>
    <xf numFmtId="0" fontId="6" fillId="20" borderId="8" xfId="0" applyFont="1" applyFill="1" applyBorder="1" applyAlignment="1">
      <alignment vertical="top" wrapText="1"/>
    </xf>
    <xf numFmtId="0" fontId="6" fillId="20" borderId="10" xfId="0" applyFont="1" applyFill="1" applyBorder="1" applyAlignment="1">
      <alignment vertical="top" wrapText="1"/>
    </xf>
    <xf numFmtId="0" fontId="6" fillId="20" borderId="51" xfId="0" applyFont="1" applyFill="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6">
    <dxf>
      <fill>
        <patternFill>
          <bgColor rgb="FFFF6600"/>
        </patternFill>
      </fill>
      <border/>
    </dxf>
    <dxf>
      <fill>
        <patternFill>
          <bgColor rgb="FFE6E6E6"/>
        </patternFill>
      </fill>
      <border/>
    </dxf>
    <dxf>
      <font>
        <color rgb="FFE6E6E6"/>
      </font>
      <fill>
        <patternFill>
          <bgColor rgb="FF0066CC"/>
        </patternFill>
      </fill>
      <border/>
    </dxf>
    <dxf>
      <fill>
        <patternFill>
          <bgColor rgb="FFFFCC00"/>
        </patternFill>
      </fill>
      <border/>
    </dxf>
    <dxf>
      <fill>
        <patternFill>
          <bgColor rgb="FFFF9900"/>
        </patternFill>
      </fill>
      <border/>
    </dxf>
    <dxf>
      <font>
        <color auto="1"/>
      </font>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Z227"/>
  <sheetViews>
    <sheetView workbookViewId="0" topLeftCell="A1">
      <selection activeCell="U18" sqref="U18"/>
    </sheetView>
  </sheetViews>
  <sheetFormatPr defaultColWidth="9.00390625" defaultRowHeight="12.75"/>
  <cols>
    <col min="1" max="1" width="2.75390625" style="8" customWidth="1"/>
    <col min="2" max="2" width="16.625" style="8" customWidth="1"/>
    <col min="3" max="3" width="5.625" style="8" customWidth="1"/>
    <col min="4" max="12" width="3.625" style="8" customWidth="1"/>
    <col min="13" max="29" width="4.25390625" style="8" customWidth="1"/>
    <col min="30" max="61" width="3.625" style="8" customWidth="1"/>
    <col min="62" max="16384" width="12.625" style="8" customWidth="1"/>
  </cols>
  <sheetData>
    <row r="1" spans="2:4" ht="25.5">
      <c r="B1" s="164" t="s">
        <v>24</v>
      </c>
      <c r="D1" s="163" t="s">
        <v>25</v>
      </c>
    </row>
    <row r="2" ht="11.25">
      <c r="C2" s="8" t="s">
        <v>26</v>
      </c>
    </row>
    <row r="3" ht="11.25">
      <c r="B3" s="8" t="s">
        <v>27</v>
      </c>
    </row>
    <row r="4" ht="11.25">
      <c r="B4" s="8" t="s">
        <v>856</v>
      </c>
    </row>
    <row r="6" spans="2:34" ht="11.25">
      <c r="B6" s="86" t="s">
        <v>877</v>
      </c>
      <c r="C6" s="34"/>
      <c r="D6" s="85"/>
      <c r="E6" s="85"/>
      <c r="F6" s="85"/>
      <c r="G6" s="85"/>
      <c r="H6" s="85"/>
      <c r="I6" s="85"/>
      <c r="J6" s="85"/>
      <c r="K6" s="85"/>
      <c r="L6" s="85"/>
      <c r="M6" s="85"/>
      <c r="N6" s="85"/>
      <c r="O6" s="85"/>
      <c r="P6" s="85"/>
      <c r="Q6" s="85"/>
      <c r="R6" s="85"/>
      <c r="S6" s="85"/>
      <c r="T6" s="85"/>
      <c r="U6" s="85"/>
      <c r="V6" s="85"/>
      <c r="W6" s="85"/>
      <c r="X6" s="85"/>
      <c r="Y6" s="85"/>
      <c r="Z6" s="85"/>
      <c r="AA6" s="85"/>
      <c r="AB6" s="85"/>
      <c r="AC6" s="45"/>
      <c r="AD6" s="45"/>
      <c r="AE6" s="45"/>
      <c r="AF6" s="45"/>
      <c r="AG6" s="45"/>
      <c r="AH6" s="45"/>
    </row>
    <row r="8" spans="2:52" ht="12">
      <c r="B8" s="8" t="s">
        <v>843</v>
      </c>
      <c r="L8" s="8" t="s">
        <v>844</v>
      </c>
      <c r="AQ8" s="3" t="s">
        <v>841</v>
      </c>
      <c r="AR8" s="4" t="s">
        <v>131</v>
      </c>
      <c r="AS8" s="4" t="s">
        <v>132</v>
      </c>
      <c r="AT8" s="4" t="s">
        <v>133</v>
      </c>
      <c r="AU8" s="4" t="s">
        <v>134</v>
      </c>
      <c r="AV8" s="4" t="s">
        <v>135</v>
      </c>
      <c r="AW8" s="4" t="s">
        <v>136</v>
      </c>
      <c r="AX8" s="4" t="s">
        <v>137</v>
      </c>
      <c r="AY8" s="4" t="s">
        <v>138</v>
      </c>
      <c r="AZ8" s="5" t="s">
        <v>139</v>
      </c>
    </row>
    <row r="9" spans="2:52" ht="12">
      <c r="B9" s="8" t="s">
        <v>840</v>
      </c>
      <c r="L9" s="8" t="s">
        <v>51</v>
      </c>
      <c r="AQ9" s="7" t="s">
        <v>340</v>
      </c>
      <c r="AR9" s="6">
        <v>-99</v>
      </c>
      <c r="AS9" s="6">
        <v>-99</v>
      </c>
      <c r="AT9" s="6">
        <v>-99</v>
      </c>
      <c r="AU9" s="6">
        <v>-99</v>
      </c>
      <c r="AV9" s="6">
        <v>-99</v>
      </c>
      <c r="AW9" s="2">
        <v>-99</v>
      </c>
      <c r="AX9" s="2">
        <v>-99</v>
      </c>
      <c r="AY9" s="2">
        <v>-99</v>
      </c>
      <c r="AZ9" s="2">
        <v>-99</v>
      </c>
    </row>
    <row r="10" spans="2:52" ht="12">
      <c r="B10" s="75" t="str">
        <f>B37&amp;"："&amp;B41</f>
        <v>22-00420-01：ｔａｃｔｙ：1：-4：-1：6：-1：9：3：18：2</v>
      </c>
      <c r="L10" s="75" t="str">
        <f>B38</f>
        <v>22-00420-01：ｔａｃｔｙ：北国人+テストパイロット+名整備士+チューニングマスター+秘書官：耐久力+1*外見+2*敏捷+1*器用+1*知識+4*幸運+2；</v>
      </c>
      <c r="AE10" s="46" t="s">
        <v>842</v>
      </c>
      <c r="AF10" s="1"/>
      <c r="AG10" s="1"/>
      <c r="AH10" s="1"/>
      <c r="AI10" s="1"/>
      <c r="AJ10" s="1"/>
      <c r="AK10" s="1"/>
      <c r="AL10" s="1"/>
      <c r="AM10" s="1"/>
      <c r="AN10" s="1"/>
      <c r="AQ10" s="7" t="s">
        <v>342</v>
      </c>
      <c r="AR10" s="6">
        <v>0</v>
      </c>
      <c r="AS10" s="6">
        <v>0</v>
      </c>
      <c r="AT10" s="6">
        <v>0</v>
      </c>
      <c r="AU10" s="6">
        <v>0</v>
      </c>
      <c r="AV10" s="6">
        <v>0</v>
      </c>
      <c r="AW10" s="2">
        <v>0</v>
      </c>
      <c r="AX10" s="2">
        <v>0</v>
      </c>
      <c r="AY10" s="2">
        <v>0</v>
      </c>
      <c r="AZ10" s="2">
        <v>0</v>
      </c>
    </row>
    <row r="11" spans="2:41" ht="11.25">
      <c r="B11" s="75" t="str">
        <f>B70&amp;"："&amp;B74</f>
        <v>ユニット２：3：1：1：10：4：0：5：10：8</v>
      </c>
      <c r="L11" s="75" t="str">
        <f>B71</f>
        <v>ユニット２：北国人+歩兵+犬妖精+バトルメード+秘書官：耐久力+1*外見+2*敏捷+1*器用+1*知識+4*幸運+2；</v>
      </c>
      <c r="AE11" s="87"/>
      <c r="AF11" s="88"/>
      <c r="AG11" s="89" t="s">
        <v>131</v>
      </c>
      <c r="AH11" s="89" t="s">
        <v>132</v>
      </c>
      <c r="AI11" s="89" t="s">
        <v>133</v>
      </c>
      <c r="AJ11" s="89" t="s">
        <v>134</v>
      </c>
      <c r="AK11" s="89" t="s">
        <v>135</v>
      </c>
      <c r="AL11" s="89" t="s">
        <v>136</v>
      </c>
      <c r="AM11" s="89" t="s">
        <v>137</v>
      </c>
      <c r="AN11" s="89" t="s">
        <v>138</v>
      </c>
      <c r="AO11" s="89" t="s">
        <v>139</v>
      </c>
    </row>
    <row r="12" spans="2:41" ht="12">
      <c r="B12" s="75" t="str">
        <f>B103&amp;"："&amp;B107</f>
        <v>ユニット３：3：1：2：8：4：0：6：10：8</v>
      </c>
      <c r="L12" s="75" t="str">
        <f>B104</f>
        <v>ユニット３：北国人+歩兵+バトルメード+ハイパーメードお局さん+秘書官：耐久力+1*外見+2*敏捷+1*器用+1*知識+4*幸運+2；</v>
      </c>
      <c r="AE12" s="87"/>
      <c r="AF12" s="90" t="s">
        <v>691</v>
      </c>
      <c r="AG12" s="32">
        <v>-99</v>
      </c>
      <c r="AH12" s="32">
        <v>-99</v>
      </c>
      <c r="AI12" s="32">
        <v>-99</v>
      </c>
      <c r="AJ12" s="32">
        <v>-99</v>
      </c>
      <c r="AK12" s="32">
        <v>-99</v>
      </c>
      <c r="AL12" s="32">
        <v>-99</v>
      </c>
      <c r="AM12" s="32">
        <v>-99</v>
      </c>
      <c r="AN12" s="32">
        <v>-99</v>
      </c>
      <c r="AO12" s="32">
        <v>-99</v>
      </c>
    </row>
    <row r="13" spans="2:41" ht="11.25">
      <c r="B13" s="75" t="str">
        <f>B136&amp;"："&amp;B140</f>
        <v>ユニット４：3：1：2：8：11：8：6：10：8</v>
      </c>
      <c r="L13" s="75" t="str">
        <f>B137</f>
        <v>ユニット４：北国人+歩兵+バトルメード+隠居したメード+秘書官：耐久力+1*外見+2*敏捷+1*器用+1*知識+4*幸運+2；</v>
      </c>
      <c r="AE13" s="87"/>
      <c r="AF13" s="91" t="s">
        <v>346</v>
      </c>
      <c r="AG13" s="32">
        <v>0</v>
      </c>
      <c r="AH13" s="32">
        <v>0</v>
      </c>
      <c r="AI13" s="32">
        <v>0</v>
      </c>
      <c r="AJ13" s="32">
        <v>0</v>
      </c>
      <c r="AK13" s="32">
        <v>0</v>
      </c>
      <c r="AL13" s="32">
        <v>0</v>
      </c>
      <c r="AM13" s="32">
        <v>0</v>
      </c>
      <c r="AN13" s="32">
        <v>0</v>
      </c>
      <c r="AO13" s="32">
        <v>0</v>
      </c>
    </row>
    <row r="14" spans="2:12" ht="11.25">
      <c r="B14" s="75" t="str">
        <f>B169&amp;"："&amp;B173</f>
        <v>ユニット５：3：1：3：5：4：4：3：9：2</v>
      </c>
      <c r="L14" s="75" t="str">
        <f>B170</f>
        <v>ユニット５：北国人+テストパイロット+歩兵+なし+なし：耐久力+1*外見+2*敏捷+1*器用+1*知識+4*幸運+2；</v>
      </c>
    </row>
    <row r="15" ht="11.25">
      <c r="Y15" s="8" t="s">
        <v>245</v>
      </c>
    </row>
    <row r="16" spans="2:25" ht="11.25">
      <c r="B16" s="75" t="str">
        <f>B207&amp;"："&amp;B210</f>
        <v>フェイク３：10：14：9：8：15：14：14：25：12</v>
      </c>
      <c r="Y16" s="8" t="s">
        <v>246</v>
      </c>
    </row>
    <row r="17" ht="12" thickBot="1"/>
    <row r="18" spans="2:11" ht="11.25">
      <c r="B18" s="9" t="s">
        <v>334</v>
      </c>
      <c r="C18" s="10"/>
      <c r="D18" s="10"/>
      <c r="E18" s="10"/>
      <c r="F18" s="10"/>
      <c r="G18" s="10"/>
      <c r="H18" s="10"/>
      <c r="I18" s="10"/>
      <c r="J18" s="10"/>
      <c r="K18" s="11"/>
    </row>
    <row r="19" spans="2:11" ht="11.25">
      <c r="B19" s="13" t="s">
        <v>335</v>
      </c>
      <c r="C19" s="14"/>
      <c r="D19" s="14"/>
      <c r="E19" s="14"/>
      <c r="F19" s="14"/>
      <c r="G19" s="14"/>
      <c r="H19" s="14"/>
      <c r="I19" s="14"/>
      <c r="J19" s="14"/>
      <c r="K19" s="15"/>
    </row>
    <row r="20" spans="2:11" ht="12" thickBot="1">
      <c r="B20" s="16" t="s">
        <v>332</v>
      </c>
      <c r="C20" s="17"/>
      <c r="D20" s="84"/>
      <c r="E20" s="84"/>
      <c r="F20" s="84"/>
      <c r="G20" s="84"/>
      <c r="H20" s="84"/>
      <c r="I20" s="84"/>
      <c r="J20" s="84"/>
      <c r="K20" s="160"/>
    </row>
    <row r="21" spans="2:11" ht="12" thickBot="1">
      <c r="B21" s="18" t="s">
        <v>336</v>
      </c>
      <c r="C21" s="19"/>
      <c r="D21" s="19"/>
      <c r="E21" s="19"/>
      <c r="F21" s="19"/>
      <c r="G21" s="19"/>
      <c r="H21" s="19"/>
      <c r="I21" s="19"/>
      <c r="J21" s="19"/>
      <c r="K21" s="20"/>
    </row>
    <row r="22" spans="29:34" ht="11.25">
      <c r="AC22" s="45"/>
      <c r="AD22" s="45"/>
      <c r="AG22" s="45"/>
      <c r="AH22" s="45"/>
    </row>
    <row r="23" spans="2:34" ht="11.25">
      <c r="B23" s="86" t="s">
        <v>333</v>
      </c>
      <c r="C23" s="34"/>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45"/>
      <c r="AD23" s="45"/>
      <c r="AE23" s="45"/>
      <c r="AF23" s="45"/>
      <c r="AG23" s="45"/>
      <c r="AH23" s="45"/>
    </row>
    <row r="24" spans="10:31" ht="12" thickBot="1">
      <c r="J24" s="12"/>
      <c r="N24" s="8" t="s">
        <v>225</v>
      </c>
      <c r="AE24" s="75" t="str">
        <f>B27&amp;"国人+"&amp;B28&amp;"+"&amp;B29&amp;"+"&amp;B30&amp;"+"&amp;B31</f>
        <v>北国人+テストパイロット+名整備士+チューニングマスター+秘書官</v>
      </c>
    </row>
    <row r="25" spans="2:31" ht="12" customHeight="1" thickBot="1">
      <c r="B25" s="149" t="s">
        <v>692</v>
      </c>
      <c r="C25" s="150" t="s">
        <v>547</v>
      </c>
      <c r="D25" s="150"/>
      <c r="E25" s="150"/>
      <c r="F25" s="150"/>
      <c r="G25" s="150"/>
      <c r="H25" s="150"/>
      <c r="I25" s="150"/>
      <c r="J25" s="150"/>
      <c r="K25" s="150"/>
      <c r="L25" s="151"/>
      <c r="M25" s="65" t="s">
        <v>297</v>
      </c>
      <c r="N25" s="66"/>
      <c r="O25" s="67" t="s">
        <v>288</v>
      </c>
      <c r="P25" s="68"/>
      <c r="Q25" s="65" t="s">
        <v>289</v>
      </c>
      <c r="R25" s="66"/>
      <c r="S25" s="67" t="s">
        <v>290</v>
      </c>
      <c r="T25" s="68"/>
      <c r="U25" s="65" t="s">
        <v>291</v>
      </c>
      <c r="V25" s="71"/>
      <c r="W25" s="73" t="s">
        <v>542</v>
      </c>
      <c r="X25" s="74"/>
      <c r="Y25" s="72" t="s">
        <v>393</v>
      </c>
      <c r="Z25" s="66"/>
      <c r="AA25" s="73" t="s">
        <v>536</v>
      </c>
      <c r="AB25" s="74"/>
      <c r="AE25" s="63" t="str">
        <f>AE28&amp;AE30&amp;AF28&amp;AF30&amp;AG28&amp;AG30&amp;AH28&amp;AH30&amp;AI28&amp;AI30&amp;AJ28&amp;AJ30&amp;AK28&amp;AK30&amp;AL28&amp;AL30&amp;AM28</f>
        <v>耐久力+1*外見+2*敏捷+1*器用+1*知識+4*幸運+2</v>
      </c>
    </row>
    <row r="26" spans="2:28" ht="36" thickBot="1">
      <c r="B26" s="48" t="s">
        <v>534</v>
      </c>
      <c r="C26" s="49" t="s">
        <v>130</v>
      </c>
      <c r="D26" s="50" t="s">
        <v>131</v>
      </c>
      <c r="E26" s="50" t="s">
        <v>132</v>
      </c>
      <c r="F26" s="50" t="s">
        <v>133</v>
      </c>
      <c r="G26" s="50" t="s">
        <v>134</v>
      </c>
      <c r="H26" s="50" t="s">
        <v>135</v>
      </c>
      <c r="I26" s="50" t="s">
        <v>136</v>
      </c>
      <c r="J26" s="50" t="s">
        <v>137</v>
      </c>
      <c r="K26" s="50" t="s">
        <v>138</v>
      </c>
      <c r="L26" s="51" t="s">
        <v>139</v>
      </c>
      <c r="M26" s="56" t="s">
        <v>295</v>
      </c>
      <c r="N26" s="56" t="s">
        <v>298</v>
      </c>
      <c r="O26" s="57" t="s">
        <v>295</v>
      </c>
      <c r="P26" s="57" t="s">
        <v>296</v>
      </c>
      <c r="Q26" s="56" t="s">
        <v>296</v>
      </c>
      <c r="R26" s="56" t="s">
        <v>294</v>
      </c>
      <c r="S26" s="57" t="s">
        <v>293</v>
      </c>
      <c r="T26" s="57" t="s">
        <v>302</v>
      </c>
      <c r="U26" s="56" t="s">
        <v>294</v>
      </c>
      <c r="V26" s="56" t="s">
        <v>293</v>
      </c>
      <c r="W26" s="70" t="s">
        <v>303</v>
      </c>
      <c r="X26" s="70" t="s">
        <v>302</v>
      </c>
      <c r="Y26" s="56" t="s">
        <v>394</v>
      </c>
      <c r="Z26" s="56" t="s">
        <v>293</v>
      </c>
      <c r="AA26" s="145"/>
      <c r="AB26" s="145"/>
    </row>
    <row r="27" spans="2:31" ht="11.25">
      <c r="B27" s="23" t="s">
        <v>685</v>
      </c>
      <c r="C27" s="24" t="s">
        <v>140</v>
      </c>
      <c r="D27" s="25">
        <f>VLOOKUP(B27,[0]!アイドレス,2,FALSE)</f>
        <v>1</v>
      </c>
      <c r="E27" s="25">
        <f>VLOOKUP(B27,[0]!アイドレス,3,FALSE)</f>
        <v>0</v>
      </c>
      <c r="F27" s="25">
        <f>VLOOKUP(B27,[0]!アイドレス,4,FALSE)</f>
        <v>-1</v>
      </c>
      <c r="G27" s="25">
        <f>VLOOKUP(B27,[0]!アイドレス,5,FALSE)</f>
        <v>1</v>
      </c>
      <c r="H27" s="25">
        <f>VLOOKUP(B27,[0]!アイドレス,6,FALSE)</f>
        <v>0</v>
      </c>
      <c r="I27" s="25">
        <f>VLOOKUP(B27,[0]!アイドレス,7,FALSE)</f>
        <v>0</v>
      </c>
      <c r="J27" s="25">
        <f>VLOOKUP(B27,[0]!アイドレス,8,FALSE)</f>
        <v>0</v>
      </c>
      <c r="K27" s="25">
        <f>VLOOKUP(B27,[0]!アイドレス,9,FALSE)</f>
        <v>1</v>
      </c>
      <c r="L27" s="25">
        <f>VLOOKUP(B27,[0]!アイドレス,10,FALSE)</f>
        <v>0</v>
      </c>
      <c r="M27" s="25">
        <f>D27</f>
        <v>1</v>
      </c>
      <c r="N27" s="25">
        <f>F27</f>
        <v>-1</v>
      </c>
      <c r="O27" s="25">
        <f>D27</f>
        <v>1</v>
      </c>
      <c r="P27" s="25">
        <f>E27</f>
        <v>0</v>
      </c>
      <c r="Q27" s="25">
        <f>E27</f>
        <v>0</v>
      </c>
      <c r="R27" s="25">
        <f>H27</f>
        <v>0</v>
      </c>
      <c r="S27" s="25">
        <f>J27</f>
        <v>0</v>
      </c>
      <c r="T27" s="25">
        <f>K27</f>
        <v>1</v>
      </c>
      <c r="U27" s="25">
        <f>H27</f>
        <v>0</v>
      </c>
      <c r="V27" s="25">
        <f>J27</f>
        <v>0</v>
      </c>
      <c r="W27" s="25">
        <f>I27</f>
        <v>0</v>
      </c>
      <c r="X27" s="25">
        <f>K27</f>
        <v>1</v>
      </c>
      <c r="Y27" s="25">
        <f>G27</f>
        <v>1</v>
      </c>
      <c r="Z27" s="25">
        <f>J27</f>
        <v>0</v>
      </c>
      <c r="AA27" s="143"/>
      <c r="AB27" s="143"/>
      <c r="AE27" s="8" t="s">
        <v>540</v>
      </c>
    </row>
    <row r="28" spans="2:51" ht="12">
      <c r="B28" s="26" t="s">
        <v>56</v>
      </c>
      <c r="C28" s="24" t="s">
        <v>142</v>
      </c>
      <c r="D28" s="25">
        <f>VLOOKUP(B28,[0]!アイドレス,2,FALSE)</f>
        <v>0</v>
      </c>
      <c r="E28" s="25">
        <f>VLOOKUP(B28,[0]!アイドレス,3,FALSE)</f>
        <v>-1</v>
      </c>
      <c r="F28" s="25">
        <f>VLOOKUP(B28,[0]!アイドレス,4,FALSE)</f>
        <v>0</v>
      </c>
      <c r="G28" s="25">
        <f>VLOOKUP(B28,[0]!アイドレス,5,FALSE)</f>
        <v>0</v>
      </c>
      <c r="H28" s="25">
        <f>VLOOKUP(B28,[0]!アイドレス,6,FALSE)</f>
        <v>0</v>
      </c>
      <c r="I28" s="25">
        <f>VLOOKUP(B28,[0]!アイドレス,7,FALSE)</f>
        <v>2</v>
      </c>
      <c r="J28" s="25">
        <f>VLOOKUP(B28,[0]!アイドレス,8,FALSE)</f>
        <v>1</v>
      </c>
      <c r="K28" s="25">
        <f>VLOOKUP(B28,[0]!アイドレス,9,FALSE)</f>
        <v>1</v>
      </c>
      <c r="L28" s="25">
        <f>VLOOKUP(B28,[0]!アイドレス,10,FALSE)</f>
        <v>-1</v>
      </c>
      <c r="M28" s="25">
        <f aca="true" t="shared" si="0" ref="M28:M33">D28</f>
        <v>0</v>
      </c>
      <c r="N28" s="25">
        <f aca="true" t="shared" si="1" ref="N28:N33">F28</f>
        <v>0</v>
      </c>
      <c r="O28" s="25">
        <f aca="true" t="shared" si="2" ref="O28:O33">D28</f>
        <v>0</v>
      </c>
      <c r="P28" s="25">
        <f aca="true" t="shared" si="3" ref="P28:P33">E28</f>
        <v>-1</v>
      </c>
      <c r="Q28" s="25">
        <f aca="true" t="shared" si="4" ref="Q28:Q33">E28</f>
        <v>-1</v>
      </c>
      <c r="R28" s="25">
        <f aca="true" t="shared" si="5" ref="R28:R33">H28</f>
        <v>0</v>
      </c>
      <c r="S28" s="25">
        <f aca="true" t="shared" si="6" ref="S28:S33">J28</f>
        <v>1</v>
      </c>
      <c r="T28" s="25">
        <f aca="true" t="shared" si="7" ref="T28:T33">K28</f>
        <v>1</v>
      </c>
      <c r="U28" s="25">
        <f aca="true" t="shared" si="8" ref="U28:U33">H28</f>
        <v>0</v>
      </c>
      <c r="V28" s="25">
        <f aca="true" t="shared" si="9" ref="V28:V33">J28</f>
        <v>1</v>
      </c>
      <c r="W28" s="25">
        <f aca="true" t="shared" si="10" ref="W28:W33">I28</f>
        <v>2</v>
      </c>
      <c r="X28" s="25">
        <f aca="true" t="shared" si="11" ref="X28:X33">K28</f>
        <v>1</v>
      </c>
      <c r="Y28" s="25">
        <f aca="true" t="shared" si="12" ref="Y28:Y33">G28</f>
        <v>0</v>
      </c>
      <c r="Z28" s="25">
        <f aca="true" t="shared" si="13" ref="Z28:Z33">J28</f>
        <v>1</v>
      </c>
      <c r="AA28" s="143"/>
      <c r="AB28" s="143"/>
      <c r="AE28" s="69">
        <f aca="true" t="shared" si="14" ref="AE28:AM28">IF(D33="","",D26&amp;"+"&amp;D33)</f>
      </c>
      <c r="AF28" s="69">
        <f t="shared" si="14"/>
      </c>
      <c r="AG28" s="69" t="str">
        <f t="shared" si="14"/>
        <v>耐久力+1</v>
      </c>
      <c r="AH28" s="69" t="str">
        <f t="shared" si="14"/>
        <v>外見+2</v>
      </c>
      <c r="AI28" s="69" t="str">
        <f t="shared" si="14"/>
        <v>敏捷+1</v>
      </c>
      <c r="AJ28" s="69" t="str">
        <f t="shared" si="14"/>
        <v>器用+1</v>
      </c>
      <c r="AK28" s="69">
        <f t="shared" si="14"/>
      </c>
      <c r="AL28" s="69" t="str">
        <f t="shared" si="14"/>
        <v>知識+4</v>
      </c>
      <c r="AM28" s="69" t="str">
        <f t="shared" si="14"/>
        <v>幸運+2</v>
      </c>
      <c r="AP28" s="46" t="s">
        <v>842</v>
      </c>
      <c r="AQ28" s="1"/>
      <c r="AR28" s="1"/>
      <c r="AS28" s="1"/>
      <c r="AT28" s="1"/>
      <c r="AU28" s="1"/>
      <c r="AV28" s="1"/>
      <c r="AW28" s="1"/>
      <c r="AX28" s="1"/>
      <c r="AY28" s="1"/>
    </row>
    <row r="29" spans="2:52" ht="12">
      <c r="B29" s="26" t="s">
        <v>686</v>
      </c>
      <c r="C29" s="24" t="s">
        <v>172</v>
      </c>
      <c r="D29" s="25">
        <f>VLOOKUP(B29,[0]!アイドレス,2,FALSE)</f>
        <v>0</v>
      </c>
      <c r="E29" s="25">
        <f>VLOOKUP(B29,[0]!アイドレス,3,FALSE)</f>
        <v>-1</v>
      </c>
      <c r="F29" s="25">
        <f>VLOOKUP(B29,[0]!アイドレス,4,FALSE)</f>
        <v>0</v>
      </c>
      <c r="G29" s="25">
        <f>VLOOKUP(B29,[0]!アイドレス,5,FALSE)</f>
        <v>0</v>
      </c>
      <c r="H29" s="25">
        <f>VLOOKUP(B29,[0]!アイドレス,6,FALSE)</f>
        <v>-1</v>
      </c>
      <c r="I29" s="25">
        <f>VLOOKUP(B29,[0]!アイドレス,7,FALSE)</f>
        <v>2</v>
      </c>
      <c r="J29" s="25">
        <f>VLOOKUP(B29,[0]!アイドレス,8,FALSE)</f>
        <v>1</v>
      </c>
      <c r="K29" s="25">
        <f>VLOOKUP(B29,[0]!アイドレス,9,FALSE)</f>
        <v>2</v>
      </c>
      <c r="L29" s="25">
        <f>VLOOKUP(B29,[0]!アイドレス,10,FALSE)</f>
        <v>-1</v>
      </c>
      <c r="M29" s="25">
        <f t="shared" si="0"/>
        <v>0</v>
      </c>
      <c r="N29" s="25">
        <f t="shared" si="1"/>
        <v>0</v>
      </c>
      <c r="O29" s="25">
        <f t="shared" si="2"/>
        <v>0</v>
      </c>
      <c r="P29" s="25">
        <f t="shared" si="3"/>
        <v>-1</v>
      </c>
      <c r="Q29" s="25">
        <f t="shared" si="4"/>
        <v>-1</v>
      </c>
      <c r="R29" s="25">
        <f t="shared" si="5"/>
        <v>-1</v>
      </c>
      <c r="S29" s="25">
        <f t="shared" si="6"/>
        <v>1</v>
      </c>
      <c r="T29" s="25">
        <f t="shared" si="7"/>
        <v>2</v>
      </c>
      <c r="U29" s="25">
        <f t="shared" si="8"/>
        <v>-1</v>
      </c>
      <c r="V29" s="25">
        <f t="shared" si="9"/>
        <v>1</v>
      </c>
      <c r="W29" s="25">
        <f t="shared" si="10"/>
        <v>2</v>
      </c>
      <c r="X29" s="25">
        <f t="shared" si="11"/>
        <v>2</v>
      </c>
      <c r="Y29" s="25">
        <f t="shared" si="12"/>
        <v>0</v>
      </c>
      <c r="Z29" s="25">
        <f t="shared" si="13"/>
        <v>1</v>
      </c>
      <c r="AA29" s="143"/>
      <c r="AB29" s="143"/>
      <c r="AE29" s="69">
        <f>IF(AE28="",AC31,AC31+1)</f>
        <v>0</v>
      </c>
      <c r="AF29" s="69">
        <f>IF(AF28="",AE29,AE29+1)</f>
        <v>0</v>
      </c>
      <c r="AG29" s="69">
        <f aca="true" t="shared" si="15" ref="AG29:AM29">IF(AG28="",AF29,AF29+1)</f>
        <v>1</v>
      </c>
      <c r="AH29" s="69">
        <f t="shared" si="15"/>
        <v>2</v>
      </c>
      <c r="AI29" s="69">
        <f t="shared" si="15"/>
        <v>3</v>
      </c>
      <c r="AJ29" s="69">
        <f t="shared" si="15"/>
        <v>4</v>
      </c>
      <c r="AK29" s="69">
        <f t="shared" si="15"/>
        <v>4</v>
      </c>
      <c r="AL29" s="69">
        <f t="shared" si="15"/>
        <v>5</v>
      </c>
      <c r="AM29" s="69">
        <f t="shared" si="15"/>
        <v>6</v>
      </c>
      <c r="AP29" s="87"/>
      <c r="AQ29" s="90" t="str">
        <f>B25</f>
        <v>ユニット１</v>
      </c>
      <c r="AR29" s="32">
        <f aca="true" t="shared" si="16" ref="AR29:AZ29">D35</f>
        <v>1</v>
      </c>
      <c r="AS29" s="32">
        <f t="shared" si="16"/>
        <v>-4</v>
      </c>
      <c r="AT29" s="32">
        <f t="shared" si="16"/>
        <v>-1</v>
      </c>
      <c r="AU29" s="32">
        <f t="shared" si="16"/>
        <v>6</v>
      </c>
      <c r="AV29" s="32">
        <f t="shared" si="16"/>
        <v>-1</v>
      </c>
      <c r="AW29" s="32">
        <f t="shared" si="16"/>
        <v>9</v>
      </c>
      <c r="AX29" s="32">
        <f t="shared" si="16"/>
        <v>3</v>
      </c>
      <c r="AY29" s="32">
        <f t="shared" si="16"/>
        <v>18</v>
      </c>
      <c r="AZ29" s="32">
        <f t="shared" si="16"/>
        <v>2</v>
      </c>
    </row>
    <row r="30" spans="2:52" ht="11.25">
      <c r="B30" s="26" t="s">
        <v>392</v>
      </c>
      <c r="C30" s="24" t="s">
        <v>174</v>
      </c>
      <c r="D30" s="25">
        <f>VLOOKUP(B30,[0]!アイドレス,2,FALSE)</f>
        <v>0</v>
      </c>
      <c r="E30" s="25">
        <f>VLOOKUP(B30,[0]!アイドレス,3,FALSE)</f>
        <v>-1</v>
      </c>
      <c r="F30" s="25">
        <f>VLOOKUP(B30,[0]!アイドレス,4,FALSE)</f>
        <v>0</v>
      </c>
      <c r="G30" s="25">
        <f>VLOOKUP(B30,[0]!アイドレス,5,FALSE)</f>
        <v>0</v>
      </c>
      <c r="H30" s="25">
        <f>VLOOKUP(B30,[0]!アイドレス,6,FALSE)</f>
        <v>-1</v>
      </c>
      <c r="I30" s="25">
        <f>VLOOKUP(B30,[0]!アイドレス,7,FALSE)</f>
        <v>4</v>
      </c>
      <c r="J30" s="25">
        <f>VLOOKUP(B30,[0]!アイドレス,8,FALSE)</f>
        <v>1</v>
      </c>
      <c r="K30" s="25">
        <f>VLOOKUP(B30,[0]!アイドレス,9,FALSE)</f>
        <v>6</v>
      </c>
      <c r="L30" s="25">
        <f>VLOOKUP(B30,[0]!アイドレス,10,FALSE)</f>
        <v>-1</v>
      </c>
      <c r="M30" s="25">
        <f t="shared" si="0"/>
        <v>0</v>
      </c>
      <c r="N30" s="25">
        <f t="shared" si="1"/>
        <v>0</v>
      </c>
      <c r="O30" s="25">
        <f t="shared" si="2"/>
        <v>0</v>
      </c>
      <c r="P30" s="25">
        <f t="shared" si="3"/>
        <v>-1</v>
      </c>
      <c r="Q30" s="25">
        <f t="shared" si="4"/>
        <v>-1</v>
      </c>
      <c r="R30" s="25">
        <f t="shared" si="5"/>
        <v>-1</v>
      </c>
      <c r="S30" s="25">
        <f t="shared" si="6"/>
        <v>1</v>
      </c>
      <c r="T30" s="25">
        <f t="shared" si="7"/>
        <v>6</v>
      </c>
      <c r="U30" s="25">
        <f t="shared" si="8"/>
        <v>-1</v>
      </c>
      <c r="V30" s="25">
        <f t="shared" si="9"/>
        <v>1</v>
      </c>
      <c r="W30" s="25">
        <f t="shared" si="10"/>
        <v>4</v>
      </c>
      <c r="X30" s="25">
        <f t="shared" si="11"/>
        <v>6</v>
      </c>
      <c r="Y30" s="25">
        <f t="shared" si="12"/>
        <v>0</v>
      </c>
      <c r="Z30" s="25">
        <f t="shared" si="13"/>
        <v>1</v>
      </c>
      <c r="AA30" s="143"/>
      <c r="AB30" s="143"/>
      <c r="AE30" s="69">
        <f>IF(AC31=AE29,"",IF(AE29=MAX($AE29:$AM29),"","*"))</f>
      </c>
      <c r="AF30" s="69">
        <f aca="true" t="shared" si="17" ref="AF30:AM30">IF(AE29=AF29,"",IF(AF29=MAX($AE29:$AM29),"","*"))</f>
      </c>
      <c r="AG30" s="69" t="str">
        <f t="shared" si="17"/>
        <v>*</v>
      </c>
      <c r="AH30" s="69" t="str">
        <f t="shared" si="17"/>
        <v>*</v>
      </c>
      <c r="AI30" s="69" t="str">
        <f t="shared" si="17"/>
        <v>*</v>
      </c>
      <c r="AJ30" s="69" t="str">
        <f t="shared" si="17"/>
        <v>*</v>
      </c>
      <c r="AK30" s="69">
        <f t="shared" si="17"/>
      </c>
      <c r="AL30" s="69" t="str">
        <f t="shared" si="17"/>
        <v>*</v>
      </c>
      <c r="AM30" s="69">
        <f t="shared" si="17"/>
      </c>
      <c r="AP30" s="87"/>
      <c r="AQ30" s="91" t="str">
        <f>B37</f>
        <v>22-00420-01：ｔａｃｔｙ</v>
      </c>
      <c r="AR30" s="32">
        <f>AR29</f>
        <v>1</v>
      </c>
      <c r="AS30" s="32">
        <f aca="true" t="shared" si="18" ref="AS30:AZ30">AS29</f>
        <v>-4</v>
      </c>
      <c r="AT30" s="32">
        <f t="shared" si="18"/>
        <v>-1</v>
      </c>
      <c r="AU30" s="32">
        <f t="shared" si="18"/>
        <v>6</v>
      </c>
      <c r="AV30" s="32">
        <f t="shared" si="18"/>
        <v>-1</v>
      </c>
      <c r="AW30" s="32">
        <f t="shared" si="18"/>
        <v>9</v>
      </c>
      <c r="AX30" s="32">
        <f t="shared" si="18"/>
        <v>3</v>
      </c>
      <c r="AY30" s="32">
        <f t="shared" si="18"/>
        <v>18</v>
      </c>
      <c r="AZ30" s="32">
        <f t="shared" si="18"/>
        <v>2</v>
      </c>
    </row>
    <row r="31" spans="2:31" ht="12" thickBot="1">
      <c r="B31" s="43" t="s">
        <v>347</v>
      </c>
      <c r="C31" s="58" t="s">
        <v>281</v>
      </c>
      <c r="D31" s="28">
        <f>VLOOKUP(B31,[0]!アイドレス,2,FALSE)</f>
        <v>0</v>
      </c>
      <c r="E31" s="25">
        <f>VLOOKUP(B31,[0]!アイドレス,3,FALSE)</f>
        <v>-1</v>
      </c>
      <c r="F31" s="25">
        <f>VLOOKUP(B31,[0]!アイドレス,4,FALSE)</f>
        <v>-1</v>
      </c>
      <c r="G31" s="25">
        <f>VLOOKUP(B31,[0]!アイドレス,5,FALSE)</f>
        <v>3</v>
      </c>
      <c r="H31" s="25">
        <f>VLOOKUP(B31,[0]!アイドレス,6,FALSE)</f>
        <v>0</v>
      </c>
      <c r="I31" s="25">
        <f>VLOOKUP(B31,[0]!アイドレス,7,FALSE)</f>
        <v>0</v>
      </c>
      <c r="J31" s="25">
        <f>VLOOKUP(B31,[0]!アイドレス,8,FALSE)</f>
        <v>0</v>
      </c>
      <c r="K31" s="25">
        <f>VLOOKUP(B31,[0]!アイドレス,9,FALSE)</f>
        <v>4</v>
      </c>
      <c r="L31" s="25">
        <f>VLOOKUP(B31,[0]!アイドレス,10,FALSE)</f>
        <v>3</v>
      </c>
      <c r="M31" s="25">
        <f t="shared" si="0"/>
        <v>0</v>
      </c>
      <c r="N31" s="25">
        <f t="shared" si="1"/>
        <v>-1</v>
      </c>
      <c r="O31" s="25">
        <f t="shared" si="2"/>
        <v>0</v>
      </c>
      <c r="P31" s="25">
        <f t="shared" si="3"/>
        <v>-1</v>
      </c>
      <c r="Q31" s="25">
        <f t="shared" si="4"/>
        <v>-1</v>
      </c>
      <c r="R31" s="25">
        <f t="shared" si="5"/>
        <v>0</v>
      </c>
      <c r="S31" s="25">
        <f t="shared" si="6"/>
        <v>0</v>
      </c>
      <c r="T31" s="25">
        <f t="shared" si="7"/>
        <v>4</v>
      </c>
      <c r="U31" s="25">
        <f t="shared" si="8"/>
        <v>0</v>
      </c>
      <c r="V31" s="25">
        <f t="shared" si="9"/>
        <v>0</v>
      </c>
      <c r="W31" s="25">
        <f t="shared" si="10"/>
        <v>0</v>
      </c>
      <c r="X31" s="25">
        <f t="shared" si="11"/>
        <v>4</v>
      </c>
      <c r="Y31" s="25">
        <f t="shared" si="12"/>
        <v>3</v>
      </c>
      <c r="Z31" s="25">
        <f t="shared" si="13"/>
        <v>0</v>
      </c>
      <c r="AA31" s="143"/>
      <c r="AB31" s="143"/>
      <c r="AE31" s="8" t="s">
        <v>544</v>
      </c>
    </row>
    <row r="32" spans="2:38" ht="12" thickBot="1">
      <c r="B32" s="139" t="s">
        <v>691</v>
      </c>
      <c r="C32" s="58" t="s">
        <v>668</v>
      </c>
      <c r="D32" s="159">
        <f>VLOOKUP(B32,[0]!アイドレス,2,FALSE)</f>
        <v>0</v>
      </c>
      <c r="E32" s="140">
        <f>$D32</f>
        <v>0</v>
      </c>
      <c r="F32" s="140">
        <f aca="true" t="shared" si="19" ref="F32:L32">$D32</f>
        <v>0</v>
      </c>
      <c r="G32" s="140">
        <f t="shared" si="19"/>
        <v>0</v>
      </c>
      <c r="H32" s="140">
        <f t="shared" si="19"/>
        <v>0</v>
      </c>
      <c r="I32" s="140">
        <f t="shared" si="19"/>
        <v>0</v>
      </c>
      <c r="J32" s="140">
        <f t="shared" si="19"/>
        <v>0</v>
      </c>
      <c r="K32" s="140">
        <f t="shared" si="19"/>
        <v>0</v>
      </c>
      <c r="L32" s="140">
        <f t="shared" si="19"/>
        <v>0</v>
      </c>
      <c r="M32" s="25">
        <f>D32</f>
        <v>0</v>
      </c>
      <c r="N32" s="25">
        <f>F32</f>
        <v>0</v>
      </c>
      <c r="O32" s="25">
        <f>D32</f>
        <v>0</v>
      </c>
      <c r="P32" s="25">
        <f>E32</f>
        <v>0</v>
      </c>
      <c r="Q32" s="25">
        <f>E32</f>
        <v>0</v>
      </c>
      <c r="R32" s="25">
        <f>H32</f>
        <v>0</v>
      </c>
      <c r="S32" s="25">
        <f>J32</f>
        <v>0</v>
      </c>
      <c r="T32" s="25">
        <f>K32</f>
        <v>0</v>
      </c>
      <c r="U32" s="25">
        <f>H32</f>
        <v>0</v>
      </c>
      <c r="V32" s="25">
        <f>J32</f>
        <v>0</v>
      </c>
      <c r="W32" s="25">
        <f>I32</f>
        <v>0</v>
      </c>
      <c r="X32" s="25">
        <f>K32</f>
        <v>0</v>
      </c>
      <c r="Y32" s="25">
        <f>G32</f>
        <v>0</v>
      </c>
      <c r="Z32" s="25">
        <f>J32</f>
        <v>0</v>
      </c>
      <c r="AA32" s="144"/>
      <c r="AB32" s="144"/>
      <c r="AE32" s="76" t="str">
        <f>IF(N36="-","",M25)</f>
        <v>装甲</v>
      </c>
      <c r="AF32" s="76">
        <f>IF(P36="-","",O25)</f>
      </c>
      <c r="AG32" s="76">
        <f>IF(R36="-","",Q25)</f>
      </c>
      <c r="AH32" s="76">
        <f>IF(T36="-","",S25)</f>
      </c>
      <c r="AI32" s="76">
        <f>IF(V36="-","",U25)</f>
      </c>
      <c r="AJ32" s="76" t="str">
        <f>IF(X36="-","",W25)</f>
        <v>詠整医</v>
      </c>
      <c r="AK32" s="76">
        <f>IF(Z36="-","",Y25)</f>
      </c>
      <c r="AL32" s="76">
        <f>IF(AB36="-","",AA25)</f>
      </c>
    </row>
    <row r="33" spans="2:38" ht="12" thickBot="1">
      <c r="B33" s="147"/>
      <c r="C33" s="60" t="s">
        <v>539</v>
      </c>
      <c r="D33" s="54"/>
      <c r="E33" s="55"/>
      <c r="F33" s="55">
        <v>1</v>
      </c>
      <c r="G33" s="55">
        <v>2</v>
      </c>
      <c r="H33" s="55">
        <v>1</v>
      </c>
      <c r="I33" s="55">
        <v>1</v>
      </c>
      <c r="J33" s="55"/>
      <c r="K33" s="55">
        <v>4</v>
      </c>
      <c r="L33" s="33">
        <v>2</v>
      </c>
      <c r="M33" s="28">
        <f t="shared" si="0"/>
        <v>0</v>
      </c>
      <c r="N33" s="28">
        <f t="shared" si="1"/>
        <v>1</v>
      </c>
      <c r="O33" s="28">
        <f t="shared" si="2"/>
        <v>0</v>
      </c>
      <c r="P33" s="28">
        <f t="shared" si="3"/>
        <v>0</v>
      </c>
      <c r="Q33" s="28">
        <f t="shared" si="4"/>
        <v>0</v>
      </c>
      <c r="R33" s="28">
        <f t="shared" si="5"/>
        <v>1</v>
      </c>
      <c r="S33" s="28">
        <f t="shared" si="6"/>
        <v>0</v>
      </c>
      <c r="T33" s="28">
        <f t="shared" si="7"/>
        <v>4</v>
      </c>
      <c r="U33" s="28">
        <f t="shared" si="8"/>
        <v>1</v>
      </c>
      <c r="V33" s="28">
        <f t="shared" si="9"/>
        <v>0</v>
      </c>
      <c r="W33" s="28">
        <f t="shared" si="10"/>
        <v>1</v>
      </c>
      <c r="X33" s="28">
        <f t="shared" si="11"/>
        <v>4</v>
      </c>
      <c r="Y33" s="28">
        <f t="shared" si="12"/>
        <v>2</v>
      </c>
      <c r="Z33" s="28">
        <f t="shared" si="13"/>
        <v>0</v>
      </c>
      <c r="AA33" s="144"/>
      <c r="AB33" s="144"/>
      <c r="AE33" s="77">
        <f>IF(AE32="",AC34,AC34+1)</f>
        <v>1</v>
      </c>
      <c r="AF33" s="77">
        <f aca="true" t="shared" si="20" ref="AF33:AL33">IF(AF32="",AE33,AE33+1)</f>
        <v>1</v>
      </c>
      <c r="AG33" s="77">
        <f t="shared" si="20"/>
        <v>1</v>
      </c>
      <c r="AH33" s="77">
        <f t="shared" si="20"/>
        <v>1</v>
      </c>
      <c r="AI33" s="77">
        <f t="shared" si="20"/>
        <v>1</v>
      </c>
      <c r="AJ33" s="77">
        <f t="shared" si="20"/>
        <v>2</v>
      </c>
      <c r="AK33" s="77">
        <f t="shared" si="20"/>
        <v>2</v>
      </c>
      <c r="AL33" s="77">
        <f t="shared" si="20"/>
        <v>2</v>
      </c>
    </row>
    <row r="34" spans="2:38" ht="12" thickBot="1">
      <c r="B34" s="148"/>
      <c r="C34" s="60" t="s">
        <v>538</v>
      </c>
      <c r="D34" s="54"/>
      <c r="E34" s="55"/>
      <c r="F34" s="55"/>
      <c r="G34" s="55"/>
      <c r="H34" s="55"/>
      <c r="I34" s="55"/>
      <c r="J34" s="55"/>
      <c r="K34" s="55"/>
      <c r="L34" s="33"/>
      <c r="M34" s="141">
        <f>N34</f>
        <v>0</v>
      </c>
      <c r="N34" s="78"/>
      <c r="O34" s="141" t="str">
        <f>P34</f>
        <v>-</v>
      </c>
      <c r="P34" s="78" t="s">
        <v>223</v>
      </c>
      <c r="Q34" s="141" t="str">
        <f>R34</f>
        <v>-</v>
      </c>
      <c r="R34" s="78" t="s">
        <v>398</v>
      </c>
      <c r="S34" s="141" t="str">
        <f>T34</f>
        <v>-</v>
      </c>
      <c r="T34" s="78" t="s">
        <v>398</v>
      </c>
      <c r="U34" s="141" t="str">
        <f>V34</f>
        <v>-</v>
      </c>
      <c r="V34" s="78" t="s">
        <v>398</v>
      </c>
      <c r="W34" s="141">
        <f>X34</f>
        <v>0</v>
      </c>
      <c r="X34" s="78"/>
      <c r="Y34" s="141" t="str">
        <f>Z34</f>
        <v>-</v>
      </c>
      <c r="Z34" s="78" t="s">
        <v>352</v>
      </c>
      <c r="AA34" s="141" t="str">
        <f>AB34</f>
        <v>-</v>
      </c>
      <c r="AB34" s="78" t="s">
        <v>352</v>
      </c>
      <c r="AE34" s="77" t="str">
        <f aca="true" t="shared" si="21" ref="AE34:AL34">IF(AD33=AE33,"",IF(AE33=MAX($AE33:$AL33),"","："))</f>
        <v>：</v>
      </c>
      <c r="AF34" s="77">
        <f t="shared" si="21"/>
      </c>
      <c r="AG34" s="77">
        <f t="shared" si="21"/>
      </c>
      <c r="AH34" s="77">
        <f t="shared" si="21"/>
      </c>
      <c r="AI34" s="77">
        <f t="shared" si="21"/>
      </c>
      <c r="AJ34" s="77">
        <f t="shared" si="21"/>
      </c>
      <c r="AK34" s="77">
        <f t="shared" si="21"/>
      </c>
      <c r="AL34" s="77">
        <f t="shared" si="21"/>
      </c>
    </row>
    <row r="35" spans="2:31" ht="12" thickBot="1">
      <c r="B35" s="78" t="s">
        <v>669</v>
      </c>
      <c r="C35" s="29" t="s">
        <v>175</v>
      </c>
      <c r="D35" s="142">
        <f aca="true" t="shared" si="22" ref="D35:M35">SUM(D27:D34)</f>
        <v>1</v>
      </c>
      <c r="E35" s="142">
        <f t="shared" si="22"/>
        <v>-4</v>
      </c>
      <c r="F35" s="142">
        <f t="shared" si="22"/>
        <v>-1</v>
      </c>
      <c r="G35" s="142">
        <f t="shared" si="22"/>
        <v>6</v>
      </c>
      <c r="H35" s="142">
        <f t="shared" si="22"/>
        <v>-1</v>
      </c>
      <c r="I35" s="142">
        <f t="shared" si="22"/>
        <v>9</v>
      </c>
      <c r="J35" s="142">
        <f t="shared" si="22"/>
        <v>3</v>
      </c>
      <c r="K35" s="142">
        <f t="shared" si="22"/>
        <v>18</v>
      </c>
      <c r="L35" s="142">
        <f t="shared" si="22"/>
        <v>2</v>
      </c>
      <c r="M35" s="142">
        <f t="shared" si="22"/>
        <v>1</v>
      </c>
      <c r="N35" s="142">
        <f aca="true" t="shared" si="23" ref="N35:AB35">SUM(N27:N34)</f>
        <v>-1</v>
      </c>
      <c r="O35" s="142">
        <f t="shared" si="23"/>
        <v>1</v>
      </c>
      <c r="P35" s="142">
        <f t="shared" si="23"/>
        <v>-4</v>
      </c>
      <c r="Q35" s="142">
        <f t="shared" si="23"/>
        <v>-4</v>
      </c>
      <c r="R35" s="142">
        <f t="shared" si="23"/>
        <v>-1</v>
      </c>
      <c r="S35" s="142">
        <f t="shared" si="23"/>
        <v>3</v>
      </c>
      <c r="T35" s="142">
        <f t="shared" si="23"/>
        <v>18</v>
      </c>
      <c r="U35" s="142">
        <f t="shared" si="23"/>
        <v>-1</v>
      </c>
      <c r="V35" s="142">
        <f t="shared" si="23"/>
        <v>3</v>
      </c>
      <c r="W35" s="142">
        <f t="shared" si="23"/>
        <v>9</v>
      </c>
      <c r="X35" s="142">
        <f t="shared" si="23"/>
        <v>18</v>
      </c>
      <c r="Y35" s="142">
        <f t="shared" si="23"/>
        <v>6</v>
      </c>
      <c r="Z35" s="142">
        <f t="shared" si="23"/>
        <v>3</v>
      </c>
      <c r="AA35" s="142">
        <f t="shared" si="23"/>
        <v>0</v>
      </c>
      <c r="AB35" s="142">
        <f t="shared" si="23"/>
        <v>0</v>
      </c>
      <c r="AE35" s="8" t="s">
        <v>543</v>
      </c>
    </row>
    <row r="36" spans="10:38" ht="12" thickBot="1">
      <c r="J36" s="12"/>
      <c r="M36" s="27"/>
      <c r="N36" s="27">
        <f>IF(N34="-","-",AVERAGE(M35:N35))</f>
        <v>0</v>
      </c>
      <c r="O36" s="27"/>
      <c r="P36" s="27" t="str">
        <f>IF(P34="-","-",AVERAGE(O35:P35))</f>
        <v>-</v>
      </c>
      <c r="Q36" s="27"/>
      <c r="R36" s="27" t="str">
        <f>IF(R34="-","-",AVERAGE(Q35:R35))</f>
        <v>-</v>
      </c>
      <c r="S36" s="27"/>
      <c r="T36" s="27" t="str">
        <f>IF(T34="-","-",AVERAGE(S35:T35))</f>
        <v>-</v>
      </c>
      <c r="U36" s="27"/>
      <c r="V36" s="27" t="str">
        <f>IF(V34="-","-",AVERAGE(U35:V35))</f>
        <v>-</v>
      </c>
      <c r="W36" s="27"/>
      <c r="X36" s="27">
        <f>IF(X34="-","-",AVERAGE(W35:X35))</f>
        <v>13.5</v>
      </c>
      <c r="Y36" s="27"/>
      <c r="Z36" s="27" t="str">
        <f>IF(Z34="-","-",AVERAGE(Y35:Z35))</f>
        <v>-</v>
      </c>
      <c r="AA36" s="27"/>
      <c r="AB36" s="27" t="str">
        <f>IF(AB34="-","-",AVERAGE(AA35:AB35))</f>
        <v>-</v>
      </c>
      <c r="AE36" s="76">
        <f>IF(N36="-","",TRUNC(N36))</f>
        <v>0</v>
      </c>
      <c r="AF36" s="76">
        <f>IF(P36="-","",TRUNC(P36))</f>
      </c>
      <c r="AG36" s="76">
        <f>IF(R36="-","",TRUNC(R36))</f>
      </c>
      <c r="AH36" s="76">
        <f>IF(T36="-","",TRUNC(T36))</f>
      </c>
      <c r="AI36" s="76">
        <f>IF(V36="-","",TRUNC(V36))</f>
      </c>
      <c r="AJ36" s="76">
        <f>IF(X36="-","",TRUNC(X36))</f>
        <v>13</v>
      </c>
      <c r="AK36" s="76">
        <f>IF(Z36="-","",TRUNC(Z36))</f>
      </c>
      <c r="AL36" s="76">
        <f>IF(AB36="-","",TRUNC(AB36))</f>
      </c>
    </row>
    <row r="37" spans="2:38" ht="11.25" customHeight="1">
      <c r="B37" s="146" t="str">
        <f>IF(B35="",B25,B35)</f>
        <v>22-00420-01：ｔａｃｔｙ</v>
      </c>
      <c r="C37" s="81" t="s">
        <v>548</v>
      </c>
      <c r="D37" s="81"/>
      <c r="E37" s="81"/>
      <c r="F37" s="81"/>
      <c r="G37" s="81"/>
      <c r="H37" s="81"/>
      <c r="I37" s="81"/>
      <c r="J37" s="81"/>
      <c r="K37" s="81"/>
      <c r="L37" s="81"/>
      <c r="M37" s="81"/>
      <c r="N37" s="81"/>
      <c r="O37" s="81"/>
      <c r="P37" s="81"/>
      <c r="Q37" s="81"/>
      <c r="R37" s="81"/>
      <c r="S37" s="81"/>
      <c r="T37" s="81"/>
      <c r="U37" s="81"/>
      <c r="V37" s="81"/>
      <c r="W37" s="81"/>
      <c r="X37" s="81"/>
      <c r="Y37" s="81"/>
      <c r="Z37" s="81"/>
      <c r="AA37" s="81"/>
      <c r="AB37" s="82"/>
      <c r="AE37" s="77">
        <f>IF(AE36="",AD37,AD37+1)</f>
        <v>1</v>
      </c>
      <c r="AF37" s="77">
        <f>IF(AF36="",AE37,AE37+1)</f>
        <v>1</v>
      </c>
      <c r="AG37" s="77">
        <f aca="true" t="shared" si="24" ref="AG37:AL37">IF(AG36="",AF37,AF37+1)</f>
        <v>1</v>
      </c>
      <c r="AH37" s="77">
        <f t="shared" si="24"/>
        <v>1</v>
      </c>
      <c r="AI37" s="77">
        <f t="shared" si="24"/>
        <v>1</v>
      </c>
      <c r="AJ37" s="77">
        <f t="shared" si="24"/>
        <v>2</v>
      </c>
      <c r="AK37" s="77">
        <f t="shared" si="24"/>
        <v>2</v>
      </c>
      <c r="AL37" s="77">
        <f t="shared" si="24"/>
        <v>2</v>
      </c>
    </row>
    <row r="38" spans="2:38" ht="11.25" customHeight="1">
      <c r="B38" s="79" t="str">
        <f>B37&amp;"："&amp;AE24&amp;"："&amp;AE25&amp;"；"</f>
        <v>22-00420-01：ｔａｃｔｙ：北国人+テストパイロット+名整備士+チューニングマスター+秘書官：耐久力+1*外見+2*敏捷+1*器用+1*知識+4*幸運+2；</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83"/>
      <c r="AE38" s="77" t="str">
        <f aca="true" t="shared" si="25" ref="AE38:AL38">IF(AD37=AE37,"",IF(AE37=MAX($AE37:$AL37),"","："))</f>
        <v>：</v>
      </c>
      <c r="AF38" s="77">
        <f t="shared" si="25"/>
      </c>
      <c r="AG38" s="77">
        <f t="shared" si="25"/>
      </c>
      <c r="AH38" s="77">
        <f t="shared" si="25"/>
      </c>
      <c r="AI38" s="77">
        <f t="shared" si="25"/>
      </c>
      <c r="AJ38" s="77">
        <f t="shared" si="25"/>
      </c>
      <c r="AK38" s="77">
        <f t="shared" si="25"/>
      </c>
      <c r="AL38" s="77">
        <f t="shared" si="25"/>
      </c>
    </row>
    <row r="39" spans="2:28" ht="11.25" customHeight="1">
      <c r="B39" s="79" t="s">
        <v>546</v>
      </c>
      <c r="C39" s="30"/>
      <c r="D39" s="30"/>
      <c r="E39" s="30"/>
      <c r="F39" s="30"/>
      <c r="G39" s="30"/>
      <c r="H39" s="30"/>
      <c r="I39" s="30"/>
      <c r="J39" s="46"/>
      <c r="K39" s="30"/>
      <c r="L39" s="165" t="str">
        <f>AE48</f>
        <v>　　＊北国人は一人につきターン開始時に食料１万ｔが増加する代わりに生物資源１万ｔを消費する。
　　＊北国人は一般行為判定を伴うイベントに出るたびに食料１万ｔを消費する。
　　＊テストパイロットはＩ＝Ｄ、航空機、宇宙船、艦船のパイロットになることができる。
　　＊名整備士は整備行為ができ、この時、整備判定（（器用＋知識）÷２）を評価＋３補正することを選択できる。補正を選択した場合は燃料１万ｔを消費する。
　　＊名整備士は戦闘前に任意の一機のＩ＝Ｄの能力に評価＋１できる。
　　＊チューニングマスターは整備行為ができ、この時、整備判定（（器用＋知識）÷２）を評価＋３補正することを選択出来る。補正を選択した場合燃料１万ｔを消費する。
　　＊チューニングマスターは戦闘前に任意の一機のＩ＝Ｄの全能力に評価＋３できる。この効果は一人のチューニングマスターにつき一回で複数の機体に与えることは出来ず、またこの時資源３万ｔ、燃料２万ｔを使用する。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v>
      </c>
      <c r="M39" s="165"/>
      <c r="N39" s="165"/>
      <c r="O39" s="165"/>
      <c r="P39" s="165"/>
      <c r="Q39" s="165"/>
      <c r="R39" s="165"/>
      <c r="S39" s="165"/>
      <c r="T39" s="165"/>
      <c r="U39" s="165"/>
      <c r="V39" s="165"/>
      <c r="W39" s="165"/>
      <c r="X39" s="165"/>
      <c r="Y39" s="165"/>
      <c r="Z39" s="165"/>
      <c r="AA39" s="165"/>
      <c r="AB39" s="166"/>
    </row>
    <row r="40" spans="2:28" ht="11.25" customHeight="1">
      <c r="B40" s="79" t="str">
        <f>D26&amp;C25&amp;E26&amp;C25&amp;F26&amp;C25&amp;G26&amp;C25&amp;H26&amp;C25&amp;I26&amp;C25&amp;J26&amp;C25&amp;K26&amp;C25&amp;L26</f>
        <v>体格：筋力：耐久力：外見：敏捷：器用：感覚：知識：幸運</v>
      </c>
      <c r="C40" s="30"/>
      <c r="D40" s="30"/>
      <c r="E40" s="30"/>
      <c r="F40" s="30"/>
      <c r="G40" s="30"/>
      <c r="H40" s="30"/>
      <c r="I40" s="30"/>
      <c r="J40" s="46"/>
      <c r="K40" s="30"/>
      <c r="L40" s="165"/>
      <c r="M40" s="165"/>
      <c r="N40" s="165"/>
      <c r="O40" s="165"/>
      <c r="P40" s="165"/>
      <c r="Q40" s="165"/>
      <c r="R40" s="165"/>
      <c r="S40" s="165"/>
      <c r="T40" s="165"/>
      <c r="U40" s="165"/>
      <c r="V40" s="165"/>
      <c r="W40" s="165"/>
      <c r="X40" s="165"/>
      <c r="Y40" s="165"/>
      <c r="Z40" s="165"/>
      <c r="AA40" s="165"/>
      <c r="AB40" s="166"/>
    </row>
    <row r="41" spans="2:31" ht="12" customHeight="1">
      <c r="B41" s="79" t="str">
        <f>D35&amp;C25&amp;E35&amp;C25&amp;F35&amp;C25&amp;G35&amp;C25&amp;H35&amp;C25&amp;I35&amp;C25&amp;J35&amp;C25&amp;K35&amp;C25&amp;L35</f>
        <v>1：-4：-1：6：-1：9：3：18：2</v>
      </c>
      <c r="C41" s="30"/>
      <c r="D41" s="30"/>
      <c r="E41" s="30"/>
      <c r="F41" s="30"/>
      <c r="G41" s="30"/>
      <c r="H41" s="30"/>
      <c r="I41" s="30"/>
      <c r="J41" s="30"/>
      <c r="K41" s="30"/>
      <c r="L41" s="165"/>
      <c r="M41" s="165"/>
      <c r="N41" s="165"/>
      <c r="O41" s="165"/>
      <c r="P41" s="165"/>
      <c r="Q41" s="165"/>
      <c r="R41" s="165"/>
      <c r="S41" s="165"/>
      <c r="T41" s="165"/>
      <c r="U41" s="165"/>
      <c r="V41" s="165"/>
      <c r="W41" s="165"/>
      <c r="X41" s="165"/>
      <c r="Y41" s="165"/>
      <c r="Z41" s="165"/>
      <c r="AA41" s="165"/>
      <c r="AB41" s="166"/>
      <c r="AE41" s="8" t="str">
        <f>VLOOKUP(B27,データベース!A:L,11,FALSE)</f>
        <v>　　＊北国人は一人につきターン開始時に食料１万ｔが増加する代わりに生物資源１万ｔを消費する。
　　＊北国人は一般行為判定を伴うイベントに出るたびに食料１万ｔを消費する。
</v>
      </c>
    </row>
    <row r="42" spans="2:31" ht="12" customHeight="1">
      <c r="B42" s="79" t="s">
        <v>545</v>
      </c>
      <c r="C42" s="30"/>
      <c r="D42" s="30"/>
      <c r="E42" s="30"/>
      <c r="F42" s="30"/>
      <c r="G42" s="64"/>
      <c r="H42" s="64"/>
      <c r="I42" s="64"/>
      <c r="J42" s="64"/>
      <c r="K42" s="64"/>
      <c r="L42" s="165"/>
      <c r="M42" s="165"/>
      <c r="N42" s="165"/>
      <c r="O42" s="165"/>
      <c r="P42" s="165"/>
      <c r="Q42" s="165"/>
      <c r="R42" s="165"/>
      <c r="S42" s="165"/>
      <c r="T42" s="165"/>
      <c r="U42" s="165"/>
      <c r="V42" s="165"/>
      <c r="W42" s="165"/>
      <c r="X42" s="165"/>
      <c r="Y42" s="165"/>
      <c r="Z42" s="165"/>
      <c r="AA42" s="165"/>
      <c r="AB42" s="166"/>
      <c r="AE42" s="8" t="str">
        <f>VLOOKUP(B28,データベース!A:L,11,FALSE)</f>
        <v>　　＊テストパイロットはＩ＝Ｄ、航空機、宇宙船、艦船のパイロットになることができる。
</v>
      </c>
    </row>
    <row r="43" spans="2:31" ht="11.25" customHeight="1">
      <c r="B43" s="80" t="str">
        <f>AE32&amp;AE34&amp;AF32&amp;AF34&amp;AG32&amp;AG34&amp;AH32&amp;AH34&amp;AI32&amp;AI34&amp;AJ32&amp;AJ34&amp;AK32&amp;AK34&amp;AL32&amp;AL34</f>
        <v>装甲：詠整医</v>
      </c>
      <c r="C43" s="46"/>
      <c r="D43" s="46"/>
      <c r="E43" s="46"/>
      <c r="F43" s="46"/>
      <c r="G43" s="46"/>
      <c r="H43" s="46"/>
      <c r="I43" s="46"/>
      <c r="J43" s="46"/>
      <c r="K43" s="46"/>
      <c r="L43" s="165"/>
      <c r="M43" s="165"/>
      <c r="N43" s="165"/>
      <c r="O43" s="165"/>
      <c r="P43" s="165"/>
      <c r="Q43" s="165"/>
      <c r="R43" s="165"/>
      <c r="S43" s="165"/>
      <c r="T43" s="165"/>
      <c r="U43" s="165"/>
      <c r="V43" s="165"/>
      <c r="W43" s="165"/>
      <c r="X43" s="165"/>
      <c r="Y43" s="165"/>
      <c r="Z43" s="165"/>
      <c r="AA43" s="165"/>
      <c r="AB43" s="166"/>
      <c r="AE43" s="8" t="str">
        <f>VLOOKUP(B29,データベース!A:L,11,FALSE)</f>
        <v>　　＊名整備士は整備行為ができ、この時、整備判定（（器用＋知識）÷２）を評価＋３補正することを選択できる。補正を選択した場合は燃料１万ｔを消費する。
　　＊名整備士は戦闘前に任意の一機のＩ＝Ｄの能力に評価＋１できる。
</v>
      </c>
    </row>
    <row r="44" spans="2:31" ht="12" customHeight="1">
      <c r="B44" s="80" t="str">
        <f>AE36&amp;AE38&amp;AF36&amp;AF38&amp;AG36&amp;AG38&amp;AH36&amp;AH38&amp;AI36&amp;AI38&amp;AJ36&amp;AJ38&amp;AK36&amp;AK38&amp;AL36&amp;AL38</f>
        <v>0：13</v>
      </c>
      <c r="C44" s="46"/>
      <c r="D44" s="46"/>
      <c r="E44" s="46"/>
      <c r="F44" s="46"/>
      <c r="G44" s="46"/>
      <c r="H44" s="46"/>
      <c r="I44" s="46"/>
      <c r="J44" s="46"/>
      <c r="K44" s="46"/>
      <c r="L44" s="165"/>
      <c r="M44" s="165"/>
      <c r="N44" s="165"/>
      <c r="O44" s="165"/>
      <c r="P44" s="165"/>
      <c r="Q44" s="165"/>
      <c r="R44" s="165"/>
      <c r="S44" s="165"/>
      <c r="T44" s="165"/>
      <c r="U44" s="165"/>
      <c r="V44" s="165"/>
      <c r="W44" s="165"/>
      <c r="X44" s="165"/>
      <c r="Y44" s="165"/>
      <c r="Z44" s="165"/>
      <c r="AA44" s="165"/>
      <c r="AB44" s="166"/>
      <c r="AE44" s="8" t="str">
        <f>VLOOKUP(B30,データベース!A:L,11,FALSE)</f>
        <v>　　＊チューニングマスターは整備行為ができ、この時、整備判定（（器用＋知識）÷２）を評価＋３補正することを選択出来る。補正を選択した場合燃料１万ｔを消費する。
　　＊チューニングマスターは戦闘前に任意の一機のＩ＝Ｄの全能力に評価＋３できる。この効果は一人のチューニングマスターにつき一回で複数の機体に与えることは出来ず、またこの時資源３万ｔ、燃料２万ｔを使用する。
</v>
      </c>
    </row>
    <row r="45" spans="2:31" ht="12" customHeight="1">
      <c r="B45" s="110"/>
      <c r="C45" s="46"/>
      <c r="D45" s="46"/>
      <c r="E45" s="46"/>
      <c r="F45" s="46"/>
      <c r="G45" s="46"/>
      <c r="H45" s="46"/>
      <c r="I45" s="46"/>
      <c r="J45" s="46"/>
      <c r="K45" s="46"/>
      <c r="L45" s="165"/>
      <c r="M45" s="165"/>
      <c r="N45" s="165"/>
      <c r="O45" s="165"/>
      <c r="P45" s="165"/>
      <c r="Q45" s="165"/>
      <c r="R45" s="165"/>
      <c r="S45" s="165"/>
      <c r="T45" s="165"/>
      <c r="U45" s="165"/>
      <c r="V45" s="165"/>
      <c r="W45" s="165"/>
      <c r="X45" s="165"/>
      <c r="Y45" s="165"/>
      <c r="Z45" s="165"/>
      <c r="AA45" s="165"/>
      <c r="AB45" s="166"/>
      <c r="AE45" s="8" t="str">
        <f>VLOOKUP(B31,データベース!A:L,11,FALSE)</f>
        <v>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v>
      </c>
    </row>
    <row r="46" spans="2:31" ht="12" customHeight="1">
      <c r="B46" s="110"/>
      <c r="C46" s="46"/>
      <c r="D46" s="46"/>
      <c r="E46" s="46"/>
      <c r="F46" s="46"/>
      <c r="G46" s="46"/>
      <c r="H46" s="46"/>
      <c r="I46" s="46"/>
      <c r="J46" s="46"/>
      <c r="K46" s="46"/>
      <c r="L46" s="165"/>
      <c r="M46" s="165"/>
      <c r="N46" s="165"/>
      <c r="O46" s="165"/>
      <c r="P46" s="165"/>
      <c r="Q46" s="165"/>
      <c r="R46" s="165"/>
      <c r="S46" s="165"/>
      <c r="T46" s="165"/>
      <c r="U46" s="165"/>
      <c r="V46" s="165"/>
      <c r="W46" s="165"/>
      <c r="X46" s="165"/>
      <c r="Y46" s="165"/>
      <c r="Z46" s="165"/>
      <c r="AA46" s="165"/>
      <c r="AB46" s="166"/>
      <c r="AE46" s="8" t="str">
        <f>VLOOKUP(B32,データベース!A:L,11,FALSE)</f>
        <v> </v>
      </c>
    </row>
    <row r="47" spans="2:28" ht="11.25" customHeight="1">
      <c r="B47" s="110"/>
      <c r="C47" s="46"/>
      <c r="D47" s="46"/>
      <c r="E47" s="46"/>
      <c r="F47" s="46"/>
      <c r="G47" s="46"/>
      <c r="H47" s="46"/>
      <c r="I47" s="46"/>
      <c r="J47" s="46"/>
      <c r="K47" s="46"/>
      <c r="L47" s="165"/>
      <c r="M47" s="165"/>
      <c r="N47" s="165"/>
      <c r="O47" s="165"/>
      <c r="P47" s="165"/>
      <c r="Q47" s="165"/>
      <c r="R47" s="165"/>
      <c r="S47" s="165"/>
      <c r="T47" s="165"/>
      <c r="U47" s="165"/>
      <c r="V47" s="165"/>
      <c r="W47" s="165"/>
      <c r="X47" s="165"/>
      <c r="Y47" s="165"/>
      <c r="Z47" s="165"/>
      <c r="AA47" s="165"/>
      <c r="AB47" s="166"/>
    </row>
    <row r="48" spans="2:31" ht="12" customHeight="1">
      <c r="B48" s="110"/>
      <c r="C48" s="46"/>
      <c r="D48" s="46"/>
      <c r="E48" s="46"/>
      <c r="F48" s="46"/>
      <c r="G48" s="46"/>
      <c r="H48" s="46"/>
      <c r="I48" s="46"/>
      <c r="J48" s="46"/>
      <c r="K48" s="46"/>
      <c r="L48" s="165"/>
      <c r="M48" s="165"/>
      <c r="N48" s="165"/>
      <c r="O48" s="165"/>
      <c r="P48" s="165"/>
      <c r="Q48" s="165"/>
      <c r="R48" s="165"/>
      <c r="S48" s="165"/>
      <c r="T48" s="165"/>
      <c r="U48" s="165"/>
      <c r="V48" s="165"/>
      <c r="W48" s="165"/>
      <c r="X48" s="165"/>
      <c r="Y48" s="165"/>
      <c r="Z48" s="165"/>
      <c r="AA48" s="165"/>
      <c r="AB48" s="166"/>
      <c r="AE48" s="8" t="str">
        <f>AE41&amp;AE42&amp;AE43&amp;AE44&amp;AE45&amp;AE46</f>
        <v>　　＊北国人は一人につきターン開始時に食料１万ｔが増加する代わりに生物資源１万ｔを消費する。
　　＊北国人は一般行為判定を伴うイベントに出るたびに食料１万ｔを消費する。
　　＊テストパイロットはＩ＝Ｄ、航空機、宇宙船、艦船のパイロットになることができる。
　　＊名整備士は整備行為ができ、この時、整備判定（（器用＋知識）÷２）を評価＋３補正することを選択できる。補正を選択した場合は燃料１万ｔを消費する。
　　＊名整備士は戦闘前に任意の一機のＩ＝Ｄの能力に評価＋１できる。
　　＊チューニングマスターは整備行為ができ、この時、整備判定（（器用＋知識）÷２）を評価＋３補正することを選択出来る。補正を選択した場合燃料１万ｔを消費する。
　　＊チューニングマスターは戦闘前に任意の一機のＩ＝Ｄの全能力に評価＋３できる。この効果は一人のチューニングマスターにつき一回で複数の機体に与えることは出来ず、またこの時資源３万ｔ、燃料２万ｔを使用する。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v>
      </c>
    </row>
    <row r="49" spans="2:28" ht="12" customHeight="1">
      <c r="B49" s="110"/>
      <c r="C49" s="46"/>
      <c r="D49" s="46"/>
      <c r="E49" s="46"/>
      <c r="F49" s="46"/>
      <c r="G49" s="46"/>
      <c r="H49" s="46"/>
      <c r="I49" s="46"/>
      <c r="J49" s="46"/>
      <c r="K49" s="46"/>
      <c r="L49" s="165"/>
      <c r="M49" s="165"/>
      <c r="N49" s="165"/>
      <c r="O49" s="165"/>
      <c r="P49" s="165"/>
      <c r="Q49" s="165"/>
      <c r="R49" s="165"/>
      <c r="S49" s="165"/>
      <c r="T49" s="165"/>
      <c r="U49" s="165"/>
      <c r="V49" s="165"/>
      <c r="W49" s="165"/>
      <c r="X49" s="165"/>
      <c r="Y49" s="165"/>
      <c r="Z49" s="165"/>
      <c r="AA49" s="165"/>
      <c r="AB49" s="166"/>
    </row>
    <row r="50" spans="2:28" ht="12" customHeight="1">
      <c r="B50" s="110"/>
      <c r="C50" s="46"/>
      <c r="D50" s="46"/>
      <c r="E50" s="46"/>
      <c r="F50" s="46"/>
      <c r="G50" s="46"/>
      <c r="H50" s="46"/>
      <c r="I50" s="46"/>
      <c r="J50" s="46"/>
      <c r="K50" s="46"/>
      <c r="L50" s="165"/>
      <c r="M50" s="165"/>
      <c r="N50" s="165"/>
      <c r="O50" s="165"/>
      <c r="P50" s="165"/>
      <c r="Q50" s="165"/>
      <c r="R50" s="165"/>
      <c r="S50" s="165"/>
      <c r="T50" s="165"/>
      <c r="U50" s="165"/>
      <c r="V50" s="165"/>
      <c r="W50" s="165"/>
      <c r="X50" s="165"/>
      <c r="Y50" s="165"/>
      <c r="Z50" s="165"/>
      <c r="AA50" s="165"/>
      <c r="AB50" s="166"/>
    </row>
    <row r="51" spans="2:28" ht="12" customHeight="1">
      <c r="B51" s="110"/>
      <c r="C51" s="46"/>
      <c r="D51" s="46"/>
      <c r="E51" s="46"/>
      <c r="F51" s="46"/>
      <c r="G51" s="46"/>
      <c r="H51" s="46"/>
      <c r="I51" s="46"/>
      <c r="J51" s="46"/>
      <c r="K51" s="46"/>
      <c r="L51" s="165"/>
      <c r="M51" s="165"/>
      <c r="N51" s="165"/>
      <c r="O51" s="165"/>
      <c r="P51" s="165"/>
      <c r="Q51" s="165"/>
      <c r="R51" s="165"/>
      <c r="S51" s="165"/>
      <c r="T51" s="165"/>
      <c r="U51" s="165"/>
      <c r="V51" s="165"/>
      <c r="W51" s="165"/>
      <c r="X51" s="165"/>
      <c r="Y51" s="165"/>
      <c r="Z51" s="165"/>
      <c r="AA51" s="165"/>
      <c r="AB51" s="166"/>
    </row>
    <row r="52" spans="2:28" ht="11.25" customHeight="1">
      <c r="B52" s="110"/>
      <c r="C52" s="46"/>
      <c r="D52" s="46"/>
      <c r="E52" s="46"/>
      <c r="F52" s="46"/>
      <c r="G52" s="46"/>
      <c r="H52" s="46"/>
      <c r="I52" s="46"/>
      <c r="J52" s="46"/>
      <c r="K52" s="46"/>
      <c r="L52" s="165"/>
      <c r="M52" s="165"/>
      <c r="N52" s="165"/>
      <c r="O52" s="165"/>
      <c r="P52" s="165"/>
      <c r="Q52" s="165"/>
      <c r="R52" s="165"/>
      <c r="S52" s="165"/>
      <c r="T52" s="165"/>
      <c r="U52" s="165"/>
      <c r="V52" s="165"/>
      <c r="W52" s="165"/>
      <c r="X52" s="165"/>
      <c r="Y52" s="165"/>
      <c r="Z52" s="165"/>
      <c r="AA52" s="165"/>
      <c r="AB52" s="166"/>
    </row>
    <row r="53" spans="2:28" ht="12" customHeight="1">
      <c r="B53" s="110"/>
      <c r="C53" s="46"/>
      <c r="D53" s="46"/>
      <c r="E53" s="46"/>
      <c r="F53" s="46"/>
      <c r="G53" s="46"/>
      <c r="H53" s="46"/>
      <c r="I53" s="46"/>
      <c r="J53" s="46"/>
      <c r="K53" s="46"/>
      <c r="L53" s="165"/>
      <c r="M53" s="165"/>
      <c r="N53" s="165"/>
      <c r="O53" s="165"/>
      <c r="P53" s="165"/>
      <c r="Q53" s="165"/>
      <c r="R53" s="165"/>
      <c r="S53" s="165"/>
      <c r="T53" s="165"/>
      <c r="U53" s="165"/>
      <c r="V53" s="165"/>
      <c r="W53" s="165"/>
      <c r="X53" s="165"/>
      <c r="Y53" s="165"/>
      <c r="Z53" s="165"/>
      <c r="AA53" s="165"/>
      <c r="AB53" s="166"/>
    </row>
    <row r="54" spans="2:28" ht="12" customHeight="1">
      <c r="B54" s="110"/>
      <c r="C54" s="46"/>
      <c r="D54" s="46"/>
      <c r="E54" s="46"/>
      <c r="F54" s="46"/>
      <c r="G54" s="46"/>
      <c r="H54" s="46"/>
      <c r="I54" s="46"/>
      <c r="J54" s="46"/>
      <c r="K54" s="46"/>
      <c r="L54" s="165"/>
      <c r="M54" s="165"/>
      <c r="N54" s="165"/>
      <c r="O54" s="165"/>
      <c r="P54" s="165"/>
      <c r="Q54" s="165"/>
      <c r="R54" s="165"/>
      <c r="S54" s="165"/>
      <c r="T54" s="165"/>
      <c r="U54" s="165"/>
      <c r="V54" s="165"/>
      <c r="W54" s="165"/>
      <c r="X54" s="165"/>
      <c r="Y54" s="165"/>
      <c r="Z54" s="165"/>
      <c r="AA54" s="165"/>
      <c r="AB54" s="166"/>
    </row>
    <row r="55" spans="2:28" ht="12.75" customHeight="1" thickBot="1">
      <c r="B55" s="111"/>
      <c r="C55" s="112"/>
      <c r="D55" s="112"/>
      <c r="E55" s="112"/>
      <c r="F55" s="112"/>
      <c r="G55" s="112"/>
      <c r="H55" s="112"/>
      <c r="I55" s="112"/>
      <c r="J55" s="112"/>
      <c r="K55" s="112"/>
      <c r="L55" s="167"/>
      <c r="M55" s="167"/>
      <c r="N55" s="167"/>
      <c r="O55" s="167"/>
      <c r="P55" s="167"/>
      <c r="Q55" s="167"/>
      <c r="R55" s="167"/>
      <c r="S55" s="167"/>
      <c r="T55" s="167"/>
      <c r="U55" s="167"/>
      <c r="V55" s="167"/>
      <c r="W55" s="167"/>
      <c r="X55" s="167"/>
      <c r="Y55" s="167"/>
      <c r="Z55" s="167"/>
      <c r="AA55" s="167"/>
      <c r="AB55" s="168"/>
    </row>
    <row r="57" spans="14:31" ht="12" thickBot="1">
      <c r="N57" s="8" t="s">
        <v>225</v>
      </c>
      <c r="AE57" s="75" t="str">
        <f>B60&amp;"国人+"&amp;B61&amp;"+"&amp;B62&amp;"+"&amp;B63&amp;"+"&amp;B64</f>
        <v>北国人+歩兵+犬妖精+バトルメード+秘書官</v>
      </c>
    </row>
    <row r="58" spans="2:31" ht="12" customHeight="1" thickBot="1">
      <c r="B58" s="149" t="s">
        <v>697</v>
      </c>
      <c r="C58" s="150" t="s">
        <v>547</v>
      </c>
      <c r="D58" s="150"/>
      <c r="E58" s="150"/>
      <c r="F58" s="150"/>
      <c r="G58" s="150"/>
      <c r="H58" s="150"/>
      <c r="I58" s="150"/>
      <c r="J58" s="150"/>
      <c r="K58" s="150"/>
      <c r="L58" s="151"/>
      <c r="M58" s="65" t="s">
        <v>297</v>
      </c>
      <c r="N58" s="66"/>
      <c r="O58" s="67" t="s">
        <v>288</v>
      </c>
      <c r="P58" s="68"/>
      <c r="Q58" s="65" t="s">
        <v>289</v>
      </c>
      <c r="R58" s="66"/>
      <c r="S58" s="67" t="s">
        <v>290</v>
      </c>
      <c r="T58" s="68"/>
      <c r="U58" s="65" t="s">
        <v>291</v>
      </c>
      <c r="V58" s="71"/>
      <c r="W58" s="73" t="s">
        <v>542</v>
      </c>
      <c r="X58" s="74"/>
      <c r="Y58" s="72" t="s">
        <v>393</v>
      </c>
      <c r="Z58" s="66"/>
      <c r="AA58" s="73" t="s">
        <v>536</v>
      </c>
      <c r="AB58" s="74"/>
      <c r="AE58" s="63" t="str">
        <f>AE61&amp;AE63&amp;AF61&amp;AF63&amp;AG61&amp;AG63&amp;AH61&amp;AH63&amp;AI61&amp;AI63&amp;AJ61&amp;AJ63&amp;AK61&amp;AK63&amp;AL61&amp;AL63&amp;AM61</f>
        <v>耐久力+1*外見+2*敏捷+1*器用+1*知識+4*幸運+2</v>
      </c>
    </row>
    <row r="59" spans="2:28" ht="36" thickBot="1">
      <c r="B59" s="48" t="s">
        <v>534</v>
      </c>
      <c r="C59" s="49" t="s">
        <v>130</v>
      </c>
      <c r="D59" s="50" t="s">
        <v>131</v>
      </c>
      <c r="E59" s="50" t="s">
        <v>132</v>
      </c>
      <c r="F59" s="50" t="s">
        <v>133</v>
      </c>
      <c r="G59" s="50" t="s">
        <v>134</v>
      </c>
      <c r="H59" s="50" t="s">
        <v>135</v>
      </c>
      <c r="I59" s="50" t="s">
        <v>136</v>
      </c>
      <c r="J59" s="50" t="s">
        <v>137</v>
      </c>
      <c r="K59" s="50" t="s">
        <v>138</v>
      </c>
      <c r="L59" s="51" t="s">
        <v>139</v>
      </c>
      <c r="M59" s="56" t="s">
        <v>295</v>
      </c>
      <c r="N59" s="56" t="s">
        <v>298</v>
      </c>
      <c r="O59" s="57" t="s">
        <v>295</v>
      </c>
      <c r="P59" s="57" t="s">
        <v>296</v>
      </c>
      <c r="Q59" s="56" t="s">
        <v>296</v>
      </c>
      <c r="R59" s="56" t="s">
        <v>294</v>
      </c>
      <c r="S59" s="57" t="s">
        <v>293</v>
      </c>
      <c r="T59" s="57" t="s">
        <v>302</v>
      </c>
      <c r="U59" s="56" t="s">
        <v>294</v>
      </c>
      <c r="V59" s="56" t="s">
        <v>293</v>
      </c>
      <c r="W59" s="70" t="s">
        <v>303</v>
      </c>
      <c r="X59" s="70" t="s">
        <v>302</v>
      </c>
      <c r="Y59" s="56" t="s">
        <v>394</v>
      </c>
      <c r="Z59" s="56" t="s">
        <v>293</v>
      </c>
      <c r="AA59" s="145"/>
      <c r="AB59" s="145"/>
    </row>
    <row r="60" spans="2:31" ht="11.25">
      <c r="B60" s="23" t="s">
        <v>685</v>
      </c>
      <c r="C60" s="24" t="s">
        <v>140</v>
      </c>
      <c r="D60" s="25">
        <f>VLOOKUP(B60,[0]!アイドレス,2,FALSE)</f>
        <v>1</v>
      </c>
      <c r="E60" s="25">
        <f>VLOOKUP(B60,[0]!アイドレス,3,FALSE)</f>
        <v>0</v>
      </c>
      <c r="F60" s="25">
        <f>VLOOKUP(B60,[0]!アイドレス,4,FALSE)</f>
        <v>-1</v>
      </c>
      <c r="G60" s="25">
        <f>VLOOKUP(B60,[0]!アイドレス,5,FALSE)</f>
        <v>1</v>
      </c>
      <c r="H60" s="25">
        <f>VLOOKUP(B60,[0]!アイドレス,6,FALSE)</f>
        <v>0</v>
      </c>
      <c r="I60" s="25">
        <f>VLOOKUP(B60,[0]!アイドレス,7,FALSE)</f>
        <v>0</v>
      </c>
      <c r="J60" s="25">
        <f>VLOOKUP(B60,[0]!アイドレス,8,FALSE)</f>
        <v>0</v>
      </c>
      <c r="K60" s="25">
        <f>VLOOKUP(B60,[0]!アイドレス,9,FALSE)</f>
        <v>1</v>
      </c>
      <c r="L60" s="25">
        <f>VLOOKUP(B60,[0]!アイドレス,10,FALSE)</f>
        <v>0</v>
      </c>
      <c r="M60" s="25">
        <f>D60</f>
        <v>1</v>
      </c>
      <c r="N60" s="25">
        <f>F60</f>
        <v>-1</v>
      </c>
      <c r="O60" s="25">
        <f>D60</f>
        <v>1</v>
      </c>
      <c r="P60" s="25">
        <f>E60</f>
        <v>0</v>
      </c>
      <c r="Q60" s="25">
        <f>E60</f>
        <v>0</v>
      </c>
      <c r="R60" s="25">
        <f>H60</f>
        <v>0</v>
      </c>
      <c r="S60" s="25">
        <f>J60</f>
        <v>0</v>
      </c>
      <c r="T60" s="25">
        <f>K60</f>
        <v>1</v>
      </c>
      <c r="U60" s="25">
        <f>H60</f>
        <v>0</v>
      </c>
      <c r="V60" s="25">
        <f>J60</f>
        <v>0</v>
      </c>
      <c r="W60" s="25">
        <f>I60</f>
        <v>0</v>
      </c>
      <c r="X60" s="25">
        <f>K60</f>
        <v>1</v>
      </c>
      <c r="Y60" s="25">
        <f>G60</f>
        <v>1</v>
      </c>
      <c r="Z60" s="25">
        <f>J60</f>
        <v>0</v>
      </c>
      <c r="AA60" s="143"/>
      <c r="AB60" s="143"/>
      <c r="AE60" s="8" t="s">
        <v>540</v>
      </c>
    </row>
    <row r="61" spans="2:51" ht="12">
      <c r="B61" s="26" t="s">
        <v>247</v>
      </c>
      <c r="C61" s="24" t="s">
        <v>142</v>
      </c>
      <c r="D61" s="25">
        <f>VLOOKUP(B61,[0]!アイドレス,2,FALSE)</f>
        <v>0</v>
      </c>
      <c r="E61" s="25">
        <f>VLOOKUP(B61,[0]!アイドレス,3,FALSE)</f>
        <v>0</v>
      </c>
      <c r="F61" s="25">
        <f>VLOOKUP(B61,[0]!アイドレス,4,FALSE)</f>
        <v>1</v>
      </c>
      <c r="G61" s="25">
        <f>VLOOKUP(B61,[0]!アイドレス,5,FALSE)</f>
        <v>0</v>
      </c>
      <c r="H61" s="25">
        <f>VLOOKUP(B61,[0]!アイドレス,6,FALSE)</f>
        <v>1</v>
      </c>
      <c r="I61" s="25">
        <f>VLOOKUP(B61,[0]!アイドレス,7,FALSE)</f>
        <v>-1</v>
      </c>
      <c r="J61" s="25">
        <f>VLOOKUP(B61,[0]!アイドレス,8,FALSE)</f>
        <v>0</v>
      </c>
      <c r="K61" s="25">
        <f>VLOOKUP(B61,[0]!アイドレス,9,FALSE)</f>
        <v>1</v>
      </c>
      <c r="L61" s="25">
        <f>VLOOKUP(B61,[0]!アイドレス,10,FALSE)</f>
        <v>-1</v>
      </c>
      <c r="M61" s="25">
        <f aca="true" t="shared" si="26" ref="M61:M66">D61</f>
        <v>0</v>
      </c>
      <c r="N61" s="25">
        <f aca="true" t="shared" si="27" ref="N61:N66">F61</f>
        <v>1</v>
      </c>
      <c r="O61" s="25">
        <f aca="true" t="shared" si="28" ref="O61:O66">D61</f>
        <v>0</v>
      </c>
      <c r="P61" s="25">
        <f aca="true" t="shared" si="29" ref="P61:P66">E61</f>
        <v>0</v>
      </c>
      <c r="Q61" s="25">
        <f aca="true" t="shared" si="30" ref="Q61:Q66">E61</f>
        <v>0</v>
      </c>
      <c r="R61" s="25">
        <f aca="true" t="shared" si="31" ref="R61:R66">H61</f>
        <v>1</v>
      </c>
      <c r="S61" s="25">
        <f aca="true" t="shared" si="32" ref="S61:S66">J61</f>
        <v>0</v>
      </c>
      <c r="T61" s="25">
        <f aca="true" t="shared" si="33" ref="T61:T66">K61</f>
        <v>1</v>
      </c>
      <c r="U61" s="25">
        <f aca="true" t="shared" si="34" ref="U61:U66">H61</f>
        <v>1</v>
      </c>
      <c r="V61" s="25">
        <f aca="true" t="shared" si="35" ref="V61:V66">J61</f>
        <v>0</v>
      </c>
      <c r="W61" s="25">
        <f aca="true" t="shared" si="36" ref="W61:W66">I61</f>
        <v>-1</v>
      </c>
      <c r="X61" s="25">
        <f aca="true" t="shared" si="37" ref="X61:X66">K61</f>
        <v>1</v>
      </c>
      <c r="Y61" s="25">
        <f aca="true" t="shared" si="38" ref="Y61:Y66">G61</f>
        <v>0</v>
      </c>
      <c r="Z61" s="25">
        <f aca="true" t="shared" si="39" ref="Z61:Z66">J61</f>
        <v>0</v>
      </c>
      <c r="AA61" s="143"/>
      <c r="AB61" s="143"/>
      <c r="AE61" s="69">
        <f aca="true" t="shared" si="40" ref="AE61:AM61">IF(D66="","",D59&amp;"+"&amp;D66)</f>
      </c>
      <c r="AF61" s="69">
        <f t="shared" si="40"/>
      </c>
      <c r="AG61" s="69" t="str">
        <f t="shared" si="40"/>
        <v>耐久力+1</v>
      </c>
      <c r="AH61" s="69" t="str">
        <f t="shared" si="40"/>
        <v>外見+2</v>
      </c>
      <c r="AI61" s="69" t="str">
        <f t="shared" si="40"/>
        <v>敏捷+1</v>
      </c>
      <c r="AJ61" s="69" t="str">
        <f t="shared" si="40"/>
        <v>器用+1</v>
      </c>
      <c r="AK61" s="69">
        <f t="shared" si="40"/>
      </c>
      <c r="AL61" s="69" t="str">
        <f t="shared" si="40"/>
        <v>知識+4</v>
      </c>
      <c r="AM61" s="69" t="str">
        <f t="shared" si="40"/>
        <v>幸運+2</v>
      </c>
      <c r="AP61" s="46" t="s">
        <v>842</v>
      </c>
      <c r="AQ61" s="1"/>
      <c r="AR61" s="1"/>
      <c r="AS61" s="1"/>
      <c r="AT61" s="1"/>
      <c r="AU61" s="1"/>
      <c r="AV61" s="1"/>
      <c r="AW61" s="1"/>
      <c r="AX61" s="1"/>
      <c r="AY61" s="1"/>
    </row>
    <row r="62" spans="2:52" ht="12">
      <c r="B62" s="26" t="s">
        <v>74</v>
      </c>
      <c r="C62" s="24" t="s">
        <v>172</v>
      </c>
      <c r="D62" s="25">
        <f>VLOOKUP(B62,[0]!アイドレス,2,FALSE)</f>
        <v>0</v>
      </c>
      <c r="E62" s="25">
        <f>VLOOKUP(B62,[0]!アイドレス,3,FALSE)</f>
        <v>0</v>
      </c>
      <c r="F62" s="25">
        <f>VLOOKUP(B62,[0]!アイドレス,4,FALSE)</f>
        <v>-1</v>
      </c>
      <c r="G62" s="25">
        <f>VLOOKUP(B62,[0]!アイドレス,5,FALSE)</f>
        <v>1</v>
      </c>
      <c r="H62" s="25">
        <f>VLOOKUP(B62,[0]!アイドレス,6,FALSE)</f>
        <v>0</v>
      </c>
      <c r="I62" s="25">
        <f>VLOOKUP(B62,[0]!アイドレス,7,FALSE)</f>
        <v>-1</v>
      </c>
      <c r="J62" s="25">
        <f>VLOOKUP(B62,[0]!アイドレス,8,FALSE)</f>
        <v>1</v>
      </c>
      <c r="K62" s="25">
        <f>VLOOKUP(B62,[0]!アイドレス,9,FALSE)</f>
        <v>-1</v>
      </c>
      <c r="L62" s="25">
        <f>VLOOKUP(B62,[0]!アイドレス,10,FALSE)</f>
        <v>1</v>
      </c>
      <c r="M62" s="25">
        <f t="shared" si="26"/>
        <v>0</v>
      </c>
      <c r="N62" s="25">
        <f t="shared" si="27"/>
        <v>-1</v>
      </c>
      <c r="O62" s="25">
        <f t="shared" si="28"/>
        <v>0</v>
      </c>
      <c r="P62" s="25">
        <f t="shared" si="29"/>
        <v>0</v>
      </c>
      <c r="Q62" s="25">
        <f t="shared" si="30"/>
        <v>0</v>
      </c>
      <c r="R62" s="25">
        <f t="shared" si="31"/>
        <v>0</v>
      </c>
      <c r="S62" s="25">
        <f t="shared" si="32"/>
        <v>1</v>
      </c>
      <c r="T62" s="25">
        <f t="shared" si="33"/>
        <v>-1</v>
      </c>
      <c r="U62" s="25">
        <f t="shared" si="34"/>
        <v>0</v>
      </c>
      <c r="V62" s="25">
        <f t="shared" si="35"/>
        <v>1</v>
      </c>
      <c r="W62" s="25">
        <f t="shared" si="36"/>
        <v>-1</v>
      </c>
      <c r="X62" s="25">
        <f t="shared" si="37"/>
        <v>-1</v>
      </c>
      <c r="Y62" s="25">
        <f t="shared" si="38"/>
        <v>1</v>
      </c>
      <c r="Z62" s="25">
        <f t="shared" si="39"/>
        <v>1</v>
      </c>
      <c r="AA62" s="143"/>
      <c r="AB62" s="143"/>
      <c r="AE62" s="69">
        <f>IF(AE61="",AC64,AC64+1)</f>
        <v>0</v>
      </c>
      <c r="AF62" s="69">
        <f aca="true" t="shared" si="41" ref="AF62:AM62">IF(AF61="",AE62,AE62+1)</f>
        <v>0</v>
      </c>
      <c r="AG62" s="69">
        <f t="shared" si="41"/>
        <v>1</v>
      </c>
      <c r="AH62" s="69">
        <f t="shared" si="41"/>
        <v>2</v>
      </c>
      <c r="AI62" s="69">
        <f t="shared" si="41"/>
        <v>3</v>
      </c>
      <c r="AJ62" s="69">
        <f t="shared" si="41"/>
        <v>4</v>
      </c>
      <c r="AK62" s="69">
        <f t="shared" si="41"/>
        <v>4</v>
      </c>
      <c r="AL62" s="69">
        <f t="shared" si="41"/>
        <v>5</v>
      </c>
      <c r="AM62" s="69">
        <f t="shared" si="41"/>
        <v>6</v>
      </c>
      <c r="AP62" s="87"/>
      <c r="AQ62" s="90" t="str">
        <f>B58</f>
        <v>ユニット２</v>
      </c>
      <c r="AR62" s="32">
        <f aca="true" t="shared" si="42" ref="AR62:AZ62">D68</f>
        <v>3</v>
      </c>
      <c r="AS62" s="32">
        <f t="shared" si="42"/>
        <v>1</v>
      </c>
      <c r="AT62" s="32">
        <f t="shared" si="42"/>
        <v>1</v>
      </c>
      <c r="AU62" s="32">
        <f t="shared" si="42"/>
        <v>10</v>
      </c>
      <c r="AV62" s="32">
        <f t="shared" si="42"/>
        <v>4</v>
      </c>
      <c r="AW62" s="32">
        <f t="shared" si="42"/>
        <v>0</v>
      </c>
      <c r="AX62" s="32">
        <f t="shared" si="42"/>
        <v>5</v>
      </c>
      <c r="AY62" s="32">
        <f t="shared" si="42"/>
        <v>10</v>
      </c>
      <c r="AZ62" s="32">
        <f t="shared" si="42"/>
        <v>8</v>
      </c>
    </row>
    <row r="63" spans="2:52" ht="11.25">
      <c r="B63" s="26" t="s">
        <v>248</v>
      </c>
      <c r="C63" s="24" t="s">
        <v>174</v>
      </c>
      <c r="D63" s="25">
        <f>VLOOKUP(B63,[0]!アイドレス,2,FALSE)</f>
        <v>0</v>
      </c>
      <c r="E63" s="25">
        <f>VLOOKUP(B63,[0]!アイドレス,3,FALSE)</f>
        <v>0</v>
      </c>
      <c r="F63" s="25">
        <f>VLOOKUP(B63,[0]!アイドレス,4,FALSE)</f>
        <v>0</v>
      </c>
      <c r="G63" s="25">
        <f>VLOOKUP(B63,[0]!アイドレス,5,FALSE)</f>
        <v>1</v>
      </c>
      <c r="H63" s="25">
        <f>VLOOKUP(B63,[0]!アイドレス,6,FALSE)</f>
        <v>0</v>
      </c>
      <c r="I63" s="25">
        <f>VLOOKUP(B63,[0]!アイドレス,7,FALSE)</f>
        <v>-1</v>
      </c>
      <c r="J63" s="25">
        <f>VLOOKUP(B63,[0]!アイドレス,8,FALSE)</f>
        <v>2</v>
      </c>
      <c r="K63" s="25">
        <f>VLOOKUP(B63,[0]!アイドレス,9,FALSE)</f>
        <v>-1</v>
      </c>
      <c r="L63" s="25">
        <f>VLOOKUP(B63,[0]!アイドレス,10,FALSE)</f>
        <v>1</v>
      </c>
      <c r="M63" s="25">
        <f t="shared" si="26"/>
        <v>0</v>
      </c>
      <c r="N63" s="25">
        <f t="shared" si="27"/>
        <v>0</v>
      </c>
      <c r="O63" s="25">
        <f t="shared" si="28"/>
        <v>0</v>
      </c>
      <c r="P63" s="25">
        <f t="shared" si="29"/>
        <v>0</v>
      </c>
      <c r="Q63" s="25">
        <f t="shared" si="30"/>
        <v>0</v>
      </c>
      <c r="R63" s="25">
        <f t="shared" si="31"/>
        <v>0</v>
      </c>
      <c r="S63" s="25">
        <f t="shared" si="32"/>
        <v>2</v>
      </c>
      <c r="T63" s="25">
        <f t="shared" si="33"/>
        <v>-1</v>
      </c>
      <c r="U63" s="25">
        <f t="shared" si="34"/>
        <v>0</v>
      </c>
      <c r="V63" s="25">
        <f t="shared" si="35"/>
        <v>2</v>
      </c>
      <c r="W63" s="25">
        <f t="shared" si="36"/>
        <v>-1</v>
      </c>
      <c r="X63" s="25">
        <f t="shared" si="37"/>
        <v>-1</v>
      </c>
      <c r="Y63" s="25">
        <f t="shared" si="38"/>
        <v>1</v>
      </c>
      <c r="Z63" s="25">
        <f t="shared" si="39"/>
        <v>2</v>
      </c>
      <c r="AA63" s="143"/>
      <c r="AB63" s="143"/>
      <c r="AE63" s="69">
        <f>IF(AC64=AE62,"",IF(AE62=MAX($AE62:$AM62),"","*"))</f>
      </c>
      <c r="AF63" s="69">
        <f aca="true" t="shared" si="43" ref="AF63:AM63">IF(AE62=AF62,"",IF(AF62=MAX($AE62:$AM62),"","*"))</f>
      </c>
      <c r="AG63" s="69" t="str">
        <f t="shared" si="43"/>
        <v>*</v>
      </c>
      <c r="AH63" s="69" t="str">
        <f t="shared" si="43"/>
        <v>*</v>
      </c>
      <c r="AI63" s="69" t="str">
        <f t="shared" si="43"/>
        <v>*</v>
      </c>
      <c r="AJ63" s="69" t="str">
        <f t="shared" si="43"/>
        <v>*</v>
      </c>
      <c r="AK63" s="69">
        <f t="shared" si="43"/>
      </c>
      <c r="AL63" s="69" t="str">
        <f t="shared" si="43"/>
        <v>*</v>
      </c>
      <c r="AM63" s="69">
        <f t="shared" si="43"/>
      </c>
      <c r="AP63" s="87"/>
      <c r="AQ63" s="91" t="str">
        <f>B70</f>
        <v>ユニット２</v>
      </c>
      <c r="AR63" s="32">
        <f aca="true" t="shared" si="44" ref="AR63:AZ63">AR62</f>
        <v>3</v>
      </c>
      <c r="AS63" s="32">
        <f t="shared" si="44"/>
        <v>1</v>
      </c>
      <c r="AT63" s="32">
        <f t="shared" si="44"/>
        <v>1</v>
      </c>
      <c r="AU63" s="32">
        <f t="shared" si="44"/>
        <v>10</v>
      </c>
      <c r="AV63" s="32">
        <f t="shared" si="44"/>
        <v>4</v>
      </c>
      <c r="AW63" s="32">
        <f t="shared" si="44"/>
        <v>0</v>
      </c>
      <c r="AX63" s="32">
        <f t="shared" si="44"/>
        <v>5</v>
      </c>
      <c r="AY63" s="32">
        <f t="shared" si="44"/>
        <v>10</v>
      </c>
      <c r="AZ63" s="32">
        <f t="shared" si="44"/>
        <v>8</v>
      </c>
    </row>
    <row r="64" spans="2:31" ht="12" thickBot="1">
      <c r="B64" s="43" t="s">
        <v>347</v>
      </c>
      <c r="C64" s="58" t="s">
        <v>281</v>
      </c>
      <c r="D64" s="28">
        <f>VLOOKUP(B64,[0]!アイドレス,2,FALSE)</f>
        <v>0</v>
      </c>
      <c r="E64" s="25">
        <f>VLOOKUP(B64,[0]!アイドレス,3,FALSE)</f>
        <v>-1</v>
      </c>
      <c r="F64" s="25">
        <f>VLOOKUP(B64,[0]!アイドレス,4,FALSE)</f>
        <v>-1</v>
      </c>
      <c r="G64" s="25">
        <f>VLOOKUP(B64,[0]!アイドレス,5,FALSE)</f>
        <v>3</v>
      </c>
      <c r="H64" s="25">
        <f>VLOOKUP(B64,[0]!アイドレス,6,FALSE)</f>
        <v>0</v>
      </c>
      <c r="I64" s="25">
        <f>VLOOKUP(B64,[0]!アイドレス,7,FALSE)</f>
        <v>0</v>
      </c>
      <c r="J64" s="25">
        <f>VLOOKUP(B64,[0]!アイドレス,8,FALSE)</f>
        <v>0</v>
      </c>
      <c r="K64" s="25">
        <f>VLOOKUP(B64,[0]!アイドレス,9,FALSE)</f>
        <v>4</v>
      </c>
      <c r="L64" s="25">
        <f>VLOOKUP(B64,[0]!アイドレス,10,FALSE)</f>
        <v>3</v>
      </c>
      <c r="M64" s="25">
        <f t="shared" si="26"/>
        <v>0</v>
      </c>
      <c r="N64" s="25">
        <f t="shared" si="27"/>
        <v>-1</v>
      </c>
      <c r="O64" s="25">
        <f t="shared" si="28"/>
        <v>0</v>
      </c>
      <c r="P64" s="25">
        <f t="shared" si="29"/>
        <v>-1</v>
      </c>
      <c r="Q64" s="25">
        <f t="shared" si="30"/>
        <v>-1</v>
      </c>
      <c r="R64" s="25">
        <f t="shared" si="31"/>
        <v>0</v>
      </c>
      <c r="S64" s="25">
        <f t="shared" si="32"/>
        <v>0</v>
      </c>
      <c r="T64" s="25">
        <f t="shared" si="33"/>
        <v>4</v>
      </c>
      <c r="U64" s="25">
        <f t="shared" si="34"/>
        <v>0</v>
      </c>
      <c r="V64" s="25">
        <f t="shared" si="35"/>
        <v>0</v>
      </c>
      <c r="W64" s="25">
        <f t="shared" si="36"/>
        <v>0</v>
      </c>
      <c r="X64" s="25">
        <f t="shared" si="37"/>
        <v>4</v>
      </c>
      <c r="Y64" s="25">
        <f t="shared" si="38"/>
        <v>3</v>
      </c>
      <c r="Z64" s="25">
        <f t="shared" si="39"/>
        <v>0</v>
      </c>
      <c r="AA64" s="143"/>
      <c r="AB64" s="143"/>
      <c r="AE64" s="8" t="s">
        <v>544</v>
      </c>
    </row>
    <row r="65" spans="2:38" ht="12" thickBot="1">
      <c r="B65" s="139" t="s">
        <v>236</v>
      </c>
      <c r="C65" s="58" t="s">
        <v>668</v>
      </c>
      <c r="D65" s="159">
        <f>VLOOKUP(B65,[0]!アイドレス,2,FALSE)</f>
        <v>2</v>
      </c>
      <c r="E65" s="140">
        <f>$D65</f>
        <v>2</v>
      </c>
      <c r="F65" s="140">
        <f aca="true" t="shared" si="45" ref="F65:L65">$D65</f>
        <v>2</v>
      </c>
      <c r="G65" s="140">
        <f t="shared" si="45"/>
        <v>2</v>
      </c>
      <c r="H65" s="140">
        <f t="shared" si="45"/>
        <v>2</v>
      </c>
      <c r="I65" s="140">
        <f t="shared" si="45"/>
        <v>2</v>
      </c>
      <c r="J65" s="140">
        <f t="shared" si="45"/>
        <v>2</v>
      </c>
      <c r="K65" s="140">
        <f t="shared" si="45"/>
        <v>2</v>
      </c>
      <c r="L65" s="140">
        <f t="shared" si="45"/>
        <v>2</v>
      </c>
      <c r="M65" s="25">
        <f t="shared" si="26"/>
        <v>2</v>
      </c>
      <c r="N65" s="25">
        <f t="shared" si="27"/>
        <v>2</v>
      </c>
      <c r="O65" s="25">
        <f t="shared" si="28"/>
        <v>2</v>
      </c>
      <c r="P65" s="25">
        <f t="shared" si="29"/>
        <v>2</v>
      </c>
      <c r="Q65" s="25">
        <f t="shared" si="30"/>
        <v>2</v>
      </c>
      <c r="R65" s="25">
        <f t="shared" si="31"/>
        <v>2</v>
      </c>
      <c r="S65" s="25">
        <f t="shared" si="32"/>
        <v>2</v>
      </c>
      <c r="T65" s="25">
        <f t="shared" si="33"/>
        <v>2</v>
      </c>
      <c r="U65" s="25">
        <f t="shared" si="34"/>
        <v>2</v>
      </c>
      <c r="V65" s="25">
        <f t="shared" si="35"/>
        <v>2</v>
      </c>
      <c r="W65" s="25">
        <f t="shared" si="36"/>
        <v>2</v>
      </c>
      <c r="X65" s="25">
        <f t="shared" si="37"/>
        <v>2</v>
      </c>
      <c r="Y65" s="25">
        <f t="shared" si="38"/>
        <v>2</v>
      </c>
      <c r="Z65" s="25">
        <f t="shared" si="39"/>
        <v>2</v>
      </c>
      <c r="AA65" s="144"/>
      <c r="AB65" s="144"/>
      <c r="AE65" s="76" t="str">
        <f>IF(N69="-","",M58)</f>
        <v>装甲</v>
      </c>
      <c r="AF65" s="76" t="str">
        <f>IF(P69="-","",O58)</f>
        <v>白兵戦</v>
      </c>
      <c r="AG65" s="76" t="str">
        <f>IF(R69="-","",Q58)</f>
        <v>近距離</v>
      </c>
      <c r="AH65" s="76" t="str">
        <f>IF(T69="-","",S58)</f>
        <v>中距離</v>
      </c>
      <c r="AI65" s="76" t="str">
        <f>IF(V69="-","",U58)</f>
        <v>遠距離</v>
      </c>
      <c r="AJ65" s="76" t="str">
        <f>IF(X69="-","",W58)</f>
        <v>詠整医</v>
      </c>
      <c r="AK65" s="76">
        <f>IF(Z69="-","",Y58)</f>
      </c>
      <c r="AL65" s="76">
        <f>IF(AB69="-","",AA58)</f>
      </c>
    </row>
    <row r="66" spans="2:38" ht="12" thickBot="1">
      <c r="B66" s="147"/>
      <c r="C66" s="60" t="s">
        <v>539</v>
      </c>
      <c r="D66" s="54"/>
      <c r="E66" s="55"/>
      <c r="F66" s="55">
        <v>1</v>
      </c>
      <c r="G66" s="55">
        <v>2</v>
      </c>
      <c r="H66" s="55">
        <v>1</v>
      </c>
      <c r="I66" s="55">
        <v>1</v>
      </c>
      <c r="J66" s="55"/>
      <c r="K66" s="55">
        <v>4</v>
      </c>
      <c r="L66" s="33">
        <v>2</v>
      </c>
      <c r="M66" s="28">
        <f t="shared" si="26"/>
        <v>0</v>
      </c>
      <c r="N66" s="28">
        <f t="shared" si="27"/>
        <v>1</v>
      </c>
      <c r="O66" s="28">
        <f t="shared" si="28"/>
        <v>0</v>
      </c>
      <c r="P66" s="28">
        <f t="shared" si="29"/>
        <v>0</v>
      </c>
      <c r="Q66" s="28">
        <f t="shared" si="30"/>
        <v>0</v>
      </c>
      <c r="R66" s="28">
        <f t="shared" si="31"/>
        <v>1</v>
      </c>
      <c r="S66" s="28">
        <f t="shared" si="32"/>
        <v>0</v>
      </c>
      <c r="T66" s="28">
        <f t="shared" si="33"/>
        <v>4</v>
      </c>
      <c r="U66" s="28">
        <f t="shared" si="34"/>
        <v>1</v>
      </c>
      <c r="V66" s="28">
        <f t="shared" si="35"/>
        <v>0</v>
      </c>
      <c r="W66" s="28">
        <f t="shared" si="36"/>
        <v>1</v>
      </c>
      <c r="X66" s="28">
        <f t="shared" si="37"/>
        <v>4</v>
      </c>
      <c r="Y66" s="28">
        <f t="shared" si="38"/>
        <v>2</v>
      </c>
      <c r="Z66" s="28">
        <f t="shared" si="39"/>
        <v>0</v>
      </c>
      <c r="AA66" s="144"/>
      <c r="AB66" s="144"/>
      <c r="AE66" s="77">
        <f>IF(AE65="",AC67,AC67+1)</f>
        <v>1</v>
      </c>
      <c r="AF66" s="77">
        <f aca="true" t="shared" si="46" ref="AF66:AL66">IF(AF65="",AE66,AE66+1)</f>
        <v>2</v>
      </c>
      <c r="AG66" s="77">
        <f t="shared" si="46"/>
        <v>3</v>
      </c>
      <c r="AH66" s="77">
        <f t="shared" si="46"/>
        <v>4</v>
      </c>
      <c r="AI66" s="77">
        <f t="shared" si="46"/>
        <v>5</v>
      </c>
      <c r="AJ66" s="77">
        <f t="shared" si="46"/>
        <v>6</v>
      </c>
      <c r="AK66" s="77">
        <f t="shared" si="46"/>
        <v>6</v>
      </c>
      <c r="AL66" s="77">
        <f t="shared" si="46"/>
        <v>6</v>
      </c>
    </row>
    <row r="67" spans="2:38" ht="12" thickBot="1">
      <c r="B67" s="148"/>
      <c r="C67" s="60" t="s">
        <v>538</v>
      </c>
      <c r="D67" s="54"/>
      <c r="E67" s="55"/>
      <c r="F67" s="55"/>
      <c r="G67" s="55"/>
      <c r="H67" s="55"/>
      <c r="I67" s="55"/>
      <c r="J67" s="55"/>
      <c r="K67" s="55"/>
      <c r="L67" s="33"/>
      <c r="M67" s="141">
        <f>N67</f>
        <v>0</v>
      </c>
      <c r="N67" s="78"/>
      <c r="O67" s="141">
        <f>P67</f>
        <v>0</v>
      </c>
      <c r="P67" s="78"/>
      <c r="Q67" s="141">
        <f>R67</f>
        <v>0</v>
      </c>
      <c r="R67" s="78"/>
      <c r="S67" s="141">
        <f>T67</f>
        <v>0</v>
      </c>
      <c r="T67" s="78"/>
      <c r="U67" s="141">
        <f>V67</f>
        <v>0</v>
      </c>
      <c r="V67" s="78"/>
      <c r="W67" s="141">
        <f>X67</f>
        <v>0</v>
      </c>
      <c r="X67" s="78"/>
      <c r="Y67" s="141" t="str">
        <f>Z67</f>
        <v>-</v>
      </c>
      <c r="Z67" s="78" t="s">
        <v>352</v>
      </c>
      <c r="AA67" s="141" t="str">
        <f>AB67</f>
        <v>-</v>
      </c>
      <c r="AB67" s="78" t="s">
        <v>352</v>
      </c>
      <c r="AE67" s="77" t="str">
        <f aca="true" t="shared" si="47" ref="AE67:AL67">IF(AD66=AE66,"",IF(AE66=MAX($AE66:$AL66),"","："))</f>
        <v>：</v>
      </c>
      <c r="AF67" s="77" t="str">
        <f t="shared" si="47"/>
        <v>：</v>
      </c>
      <c r="AG67" s="77" t="str">
        <f t="shared" si="47"/>
        <v>：</v>
      </c>
      <c r="AH67" s="77" t="str">
        <f t="shared" si="47"/>
        <v>：</v>
      </c>
      <c r="AI67" s="77" t="str">
        <f t="shared" si="47"/>
        <v>：</v>
      </c>
      <c r="AJ67" s="77">
        <f t="shared" si="47"/>
      </c>
      <c r="AK67" s="77">
        <f t="shared" si="47"/>
      </c>
      <c r="AL67" s="77">
        <f t="shared" si="47"/>
      </c>
    </row>
    <row r="68" spans="2:31" ht="12" thickBot="1">
      <c r="B68" s="78"/>
      <c r="C68" s="29" t="s">
        <v>175</v>
      </c>
      <c r="D68" s="142">
        <f aca="true" t="shared" si="48" ref="D68:AB68">SUM(D60:D67)</f>
        <v>3</v>
      </c>
      <c r="E68" s="142">
        <f t="shared" si="48"/>
        <v>1</v>
      </c>
      <c r="F68" s="142">
        <f t="shared" si="48"/>
        <v>1</v>
      </c>
      <c r="G68" s="142">
        <f t="shared" si="48"/>
        <v>10</v>
      </c>
      <c r="H68" s="142">
        <f t="shared" si="48"/>
        <v>4</v>
      </c>
      <c r="I68" s="142">
        <f t="shared" si="48"/>
        <v>0</v>
      </c>
      <c r="J68" s="142">
        <f t="shared" si="48"/>
        <v>5</v>
      </c>
      <c r="K68" s="142">
        <f t="shared" si="48"/>
        <v>10</v>
      </c>
      <c r="L68" s="142">
        <f t="shared" si="48"/>
        <v>8</v>
      </c>
      <c r="M68" s="142">
        <f t="shared" si="48"/>
        <v>3</v>
      </c>
      <c r="N68" s="142">
        <f t="shared" si="48"/>
        <v>1</v>
      </c>
      <c r="O68" s="142">
        <f t="shared" si="48"/>
        <v>3</v>
      </c>
      <c r="P68" s="142">
        <f t="shared" si="48"/>
        <v>1</v>
      </c>
      <c r="Q68" s="142">
        <f t="shared" si="48"/>
        <v>1</v>
      </c>
      <c r="R68" s="142">
        <f t="shared" si="48"/>
        <v>4</v>
      </c>
      <c r="S68" s="142">
        <f t="shared" si="48"/>
        <v>5</v>
      </c>
      <c r="T68" s="142">
        <f t="shared" si="48"/>
        <v>10</v>
      </c>
      <c r="U68" s="142">
        <f t="shared" si="48"/>
        <v>4</v>
      </c>
      <c r="V68" s="142">
        <f t="shared" si="48"/>
        <v>5</v>
      </c>
      <c r="W68" s="142">
        <f t="shared" si="48"/>
        <v>0</v>
      </c>
      <c r="X68" s="142">
        <f t="shared" si="48"/>
        <v>10</v>
      </c>
      <c r="Y68" s="142">
        <f t="shared" si="48"/>
        <v>10</v>
      </c>
      <c r="Z68" s="142">
        <f t="shared" si="48"/>
        <v>5</v>
      </c>
      <c r="AA68" s="142">
        <f t="shared" si="48"/>
        <v>0</v>
      </c>
      <c r="AB68" s="142">
        <f t="shared" si="48"/>
        <v>0</v>
      </c>
      <c r="AE68" s="8" t="s">
        <v>543</v>
      </c>
    </row>
    <row r="69" spans="10:38" ht="12" thickBot="1">
      <c r="J69" s="12"/>
      <c r="M69" s="27"/>
      <c r="N69" s="27">
        <f>IF(N67="-","-",AVERAGE(M68:N68))</f>
        <v>2</v>
      </c>
      <c r="O69" s="27"/>
      <c r="P69" s="27">
        <f>IF(P67="-","-",AVERAGE(O68:P68))</f>
        <v>2</v>
      </c>
      <c r="Q69" s="27"/>
      <c r="R69" s="27">
        <f>IF(R67="-","-",AVERAGE(Q68:R68))</f>
        <v>2.5</v>
      </c>
      <c r="S69" s="27"/>
      <c r="T69" s="27">
        <f>IF(T67="-","-",AVERAGE(S68:T68))</f>
        <v>7.5</v>
      </c>
      <c r="U69" s="27"/>
      <c r="V69" s="27">
        <f>IF(V67="-","-",AVERAGE(U68:V68))</f>
        <v>4.5</v>
      </c>
      <c r="W69" s="27"/>
      <c r="X69" s="27">
        <f>IF(X67="-","-",AVERAGE(W68:X68))</f>
        <v>5</v>
      </c>
      <c r="Y69" s="27"/>
      <c r="Z69" s="27" t="str">
        <f>IF(Z67="-","-",AVERAGE(Y68:Z68))</f>
        <v>-</v>
      </c>
      <c r="AA69" s="27"/>
      <c r="AB69" s="27" t="str">
        <f>IF(AB67="-","-",AVERAGE(AA68:AB68))</f>
        <v>-</v>
      </c>
      <c r="AE69" s="76">
        <f>IF(N69="-","",TRUNC(N69))</f>
        <v>2</v>
      </c>
      <c r="AF69" s="76">
        <f>IF(P69="-","",TRUNC(P69))</f>
        <v>2</v>
      </c>
      <c r="AG69" s="76">
        <f>IF(R69="-","",TRUNC(R69))</f>
        <v>2</v>
      </c>
      <c r="AH69" s="76">
        <f>IF(T69="-","",TRUNC(T69))</f>
        <v>7</v>
      </c>
      <c r="AI69" s="76">
        <f>IF(V69="-","",TRUNC(V69))</f>
        <v>4</v>
      </c>
      <c r="AJ69" s="76">
        <f>IF(X69="-","",TRUNC(X69))</f>
        <v>5</v>
      </c>
      <c r="AK69" s="76">
        <f>IF(Z69="-","",TRUNC(Z69))</f>
      </c>
      <c r="AL69" s="76">
        <f>IF(AB69="-","",TRUNC(AB69))</f>
      </c>
    </row>
    <row r="70" spans="2:38" ht="11.25" customHeight="1">
      <c r="B70" s="146" t="str">
        <f>IF(B68="",B58,B68)</f>
        <v>ユニット２</v>
      </c>
      <c r="C70" s="81" t="s">
        <v>548</v>
      </c>
      <c r="D70" s="81"/>
      <c r="E70" s="81"/>
      <c r="F70" s="81"/>
      <c r="G70" s="81"/>
      <c r="H70" s="81"/>
      <c r="I70" s="81"/>
      <c r="J70" s="81"/>
      <c r="K70" s="81"/>
      <c r="L70" s="81"/>
      <c r="M70" s="81"/>
      <c r="N70" s="81"/>
      <c r="O70" s="81"/>
      <c r="P70" s="81"/>
      <c r="Q70" s="81"/>
      <c r="R70" s="81"/>
      <c r="S70" s="81"/>
      <c r="T70" s="81"/>
      <c r="U70" s="81"/>
      <c r="V70" s="81"/>
      <c r="W70" s="81"/>
      <c r="X70" s="81"/>
      <c r="Y70" s="81"/>
      <c r="Z70" s="81"/>
      <c r="AA70" s="81"/>
      <c r="AB70" s="82"/>
      <c r="AE70" s="77">
        <f aca="true" t="shared" si="49" ref="AE70:AL70">IF(AE69="",AD70,AD70+1)</f>
        <v>1</v>
      </c>
      <c r="AF70" s="77">
        <f t="shared" si="49"/>
        <v>2</v>
      </c>
      <c r="AG70" s="77">
        <f t="shared" si="49"/>
        <v>3</v>
      </c>
      <c r="AH70" s="77">
        <f t="shared" si="49"/>
        <v>4</v>
      </c>
      <c r="AI70" s="77">
        <f t="shared" si="49"/>
        <v>5</v>
      </c>
      <c r="AJ70" s="77">
        <f t="shared" si="49"/>
        <v>6</v>
      </c>
      <c r="AK70" s="77">
        <f t="shared" si="49"/>
        <v>6</v>
      </c>
      <c r="AL70" s="77">
        <f t="shared" si="49"/>
        <v>6</v>
      </c>
    </row>
    <row r="71" spans="2:38" ht="11.25" customHeight="1">
      <c r="B71" s="79" t="str">
        <f>B70&amp;"："&amp;AE57&amp;"："&amp;AE58&amp;"；"</f>
        <v>ユニット２：北国人+歩兵+犬妖精+バトルメード+秘書官：耐久力+1*外見+2*敏捷+1*器用+1*知識+4*幸運+2；</v>
      </c>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83"/>
      <c r="AE71" s="77" t="str">
        <f aca="true" t="shared" si="50" ref="AE71:AL71">IF(AD70=AE70,"",IF(AE70=MAX($AE70:$AL70),"","："))</f>
        <v>：</v>
      </c>
      <c r="AF71" s="77" t="str">
        <f t="shared" si="50"/>
        <v>：</v>
      </c>
      <c r="AG71" s="77" t="str">
        <f t="shared" si="50"/>
        <v>：</v>
      </c>
      <c r="AH71" s="77" t="str">
        <f t="shared" si="50"/>
        <v>：</v>
      </c>
      <c r="AI71" s="77" t="str">
        <f t="shared" si="50"/>
        <v>：</v>
      </c>
      <c r="AJ71" s="77">
        <f t="shared" si="50"/>
      </c>
      <c r="AK71" s="77">
        <f t="shared" si="50"/>
      </c>
      <c r="AL71" s="77">
        <f t="shared" si="50"/>
      </c>
    </row>
    <row r="72" spans="2:28" ht="11.25" customHeight="1">
      <c r="B72" s="79" t="s">
        <v>546</v>
      </c>
      <c r="C72" s="30"/>
      <c r="D72" s="30"/>
      <c r="E72" s="30"/>
      <c r="F72" s="30"/>
      <c r="G72" s="30"/>
      <c r="H72" s="30"/>
      <c r="I72" s="30"/>
      <c r="J72" s="46"/>
      <c r="K72" s="30"/>
      <c r="L72" s="165" t="str">
        <f>AE81</f>
        <v>　　＊北国人は一人につきターン開始時に食料１万ｔが増加する代わりに生物資源１万ｔを消費する。
　　＊北国人は一般行為判定を伴うイベントに出るたびに食料１万ｔを消費する。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＊犬妖精はコパイロット行為ができる。
　　＊犬妖精はオペレーター行為ができる。
　　＊犬妖精は追跡行為ができる。この時、追跡の判定は評価＋３され、燃料は必ず－１万ｔされる。
　　＊犬妖精は白兵戦行為ができ、この時、攻撃、防御、移動判定は評価＋１され、燃料は必ず－１万ｔされる。
　　＊バトルメードはＩ＝Ｄのパイロットになることができる。
　　＊バトルメードは援軍行為ができ、王女の許可があればどこの藩民としても活動できる。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c r="M72" s="165"/>
      <c r="N72" s="165"/>
      <c r="O72" s="165"/>
      <c r="P72" s="165"/>
      <c r="Q72" s="165"/>
      <c r="R72" s="165"/>
      <c r="S72" s="165"/>
      <c r="T72" s="165"/>
      <c r="U72" s="165"/>
      <c r="V72" s="165"/>
      <c r="W72" s="165"/>
      <c r="X72" s="165"/>
      <c r="Y72" s="165"/>
      <c r="Z72" s="165"/>
      <c r="AA72" s="165"/>
      <c r="AB72" s="166"/>
    </row>
    <row r="73" spans="2:28" ht="11.25" customHeight="1">
      <c r="B73" s="79" t="str">
        <f>D59&amp;C58&amp;E59&amp;C58&amp;F59&amp;C58&amp;G59&amp;C58&amp;H59&amp;C58&amp;I59&amp;C58&amp;J59&amp;C58&amp;K59&amp;C58&amp;L59</f>
        <v>体格：筋力：耐久力：外見：敏捷：器用：感覚：知識：幸運</v>
      </c>
      <c r="C73" s="30"/>
      <c r="D73" s="30"/>
      <c r="E73" s="30"/>
      <c r="F73" s="30"/>
      <c r="G73" s="30"/>
      <c r="H73" s="30"/>
      <c r="I73" s="30"/>
      <c r="J73" s="46"/>
      <c r="K73" s="30"/>
      <c r="L73" s="165"/>
      <c r="M73" s="165"/>
      <c r="N73" s="165"/>
      <c r="O73" s="165"/>
      <c r="P73" s="165"/>
      <c r="Q73" s="165"/>
      <c r="R73" s="165"/>
      <c r="S73" s="165"/>
      <c r="T73" s="165"/>
      <c r="U73" s="165"/>
      <c r="V73" s="165"/>
      <c r="W73" s="165"/>
      <c r="X73" s="165"/>
      <c r="Y73" s="165"/>
      <c r="Z73" s="165"/>
      <c r="AA73" s="165"/>
      <c r="AB73" s="166"/>
    </row>
    <row r="74" spans="2:31" ht="12" customHeight="1">
      <c r="B74" s="79" t="str">
        <f>D68&amp;C58&amp;E68&amp;C58&amp;F68&amp;C58&amp;G68&amp;C58&amp;H68&amp;C58&amp;I68&amp;C58&amp;J68&amp;C58&amp;K68&amp;C58&amp;L68</f>
        <v>3：1：1：10：4：0：5：10：8</v>
      </c>
      <c r="C74" s="30"/>
      <c r="D74" s="30"/>
      <c r="E74" s="30"/>
      <c r="F74" s="30"/>
      <c r="G74" s="30"/>
      <c r="H74" s="30"/>
      <c r="I74" s="30"/>
      <c r="J74" s="30"/>
      <c r="K74" s="30"/>
      <c r="L74" s="165"/>
      <c r="M74" s="165"/>
      <c r="N74" s="165"/>
      <c r="O74" s="165"/>
      <c r="P74" s="165"/>
      <c r="Q74" s="165"/>
      <c r="R74" s="165"/>
      <c r="S74" s="165"/>
      <c r="T74" s="165"/>
      <c r="U74" s="165"/>
      <c r="V74" s="165"/>
      <c r="W74" s="165"/>
      <c r="X74" s="165"/>
      <c r="Y74" s="165"/>
      <c r="Z74" s="165"/>
      <c r="AA74" s="165"/>
      <c r="AB74" s="166"/>
      <c r="AE74" s="8" t="str">
        <f>VLOOKUP(B60,データベース!A:L,11,FALSE)</f>
        <v>　　＊北国人は一人につきターン開始時に食料１万ｔが増加する代わりに生物資源１万ｔを消費する。
　　＊北国人は一般行為判定を伴うイベントに出るたびに食料１万ｔを消費する。
</v>
      </c>
    </row>
    <row r="75" spans="2:31" ht="12" customHeight="1">
      <c r="B75" s="79" t="s">
        <v>545</v>
      </c>
      <c r="C75" s="30"/>
      <c r="D75" s="30"/>
      <c r="E75" s="30"/>
      <c r="F75" s="30"/>
      <c r="G75" s="64"/>
      <c r="H75" s="64"/>
      <c r="I75" s="64"/>
      <c r="J75" s="64"/>
      <c r="K75" s="64"/>
      <c r="L75" s="165"/>
      <c r="M75" s="165"/>
      <c r="N75" s="165"/>
      <c r="O75" s="165"/>
      <c r="P75" s="165"/>
      <c r="Q75" s="165"/>
      <c r="R75" s="165"/>
      <c r="S75" s="165"/>
      <c r="T75" s="165"/>
      <c r="U75" s="165"/>
      <c r="V75" s="165"/>
      <c r="W75" s="165"/>
      <c r="X75" s="165"/>
      <c r="Y75" s="165"/>
      <c r="Z75" s="165"/>
      <c r="AA75" s="165"/>
      <c r="AB75" s="166"/>
      <c r="AE75" s="8" t="str">
        <f>VLOOKUP(B61,データベース!A:L,11,FALSE)</f>
        <v>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v>
      </c>
    </row>
    <row r="76" spans="2:31" ht="11.25" customHeight="1">
      <c r="B76" s="80" t="str">
        <f>AE65&amp;AE67&amp;AF65&amp;AF67&amp;AG65&amp;AG67&amp;AH65&amp;AH67&amp;AI65&amp;AI67&amp;AJ65&amp;AJ67&amp;AK65&amp;AK67&amp;AL65&amp;AL67</f>
        <v>装甲：白兵戦：近距離：中距離：遠距離：詠整医</v>
      </c>
      <c r="C76" s="46"/>
      <c r="D76" s="46"/>
      <c r="E76" s="46"/>
      <c r="F76" s="46"/>
      <c r="G76" s="46"/>
      <c r="H76" s="46"/>
      <c r="I76" s="46"/>
      <c r="J76" s="46"/>
      <c r="K76" s="46"/>
      <c r="L76" s="165"/>
      <c r="M76" s="165"/>
      <c r="N76" s="165"/>
      <c r="O76" s="165"/>
      <c r="P76" s="165"/>
      <c r="Q76" s="165"/>
      <c r="R76" s="165"/>
      <c r="S76" s="165"/>
      <c r="T76" s="165"/>
      <c r="U76" s="165"/>
      <c r="V76" s="165"/>
      <c r="W76" s="165"/>
      <c r="X76" s="165"/>
      <c r="Y76" s="165"/>
      <c r="Z76" s="165"/>
      <c r="AA76" s="165"/>
      <c r="AB76" s="166"/>
      <c r="AE76" s="8" t="str">
        <f>VLOOKUP(B62,データベース!A:L,11,FALSE)</f>
        <v>　　＊犬妖精はコパイロット行為ができる。
　　＊犬妖精はオペレーター行為ができる。
　　＊犬妖精は追跡行為ができる。この時、追跡の判定は評価＋３され、燃料は必ず－１万ｔされる。
　　＊犬妖精は白兵戦行為ができ、この時、攻撃、防御、移動判定は評価＋１され、燃料は必ず－１万ｔされる。
</v>
      </c>
    </row>
    <row r="77" spans="2:31" ht="12" customHeight="1">
      <c r="B77" s="80" t="str">
        <f>AE69&amp;AE71&amp;AF69&amp;AF71&amp;AG69&amp;AG71&amp;AH69&amp;AH71&amp;AI69&amp;AI71&amp;AJ69&amp;AJ71&amp;AK69&amp;AK71&amp;AL69&amp;AL71</f>
        <v>2：2：2：7：4：5</v>
      </c>
      <c r="C77" s="46"/>
      <c r="D77" s="46"/>
      <c r="E77" s="46"/>
      <c r="F77" s="46"/>
      <c r="G77" s="46"/>
      <c r="H77" s="46"/>
      <c r="I77" s="46"/>
      <c r="J77" s="46"/>
      <c r="K77" s="46"/>
      <c r="L77" s="165"/>
      <c r="M77" s="165"/>
      <c r="N77" s="165"/>
      <c r="O77" s="165"/>
      <c r="P77" s="165"/>
      <c r="Q77" s="165"/>
      <c r="R77" s="165"/>
      <c r="S77" s="165"/>
      <c r="T77" s="165"/>
      <c r="U77" s="165"/>
      <c r="V77" s="165"/>
      <c r="W77" s="165"/>
      <c r="X77" s="165"/>
      <c r="Y77" s="165"/>
      <c r="Z77" s="165"/>
      <c r="AA77" s="165"/>
      <c r="AB77" s="166"/>
      <c r="AE77" s="8" t="str">
        <f>VLOOKUP(B63,データベース!A:L,11,FALSE)</f>
        <v>　　＊バトルメードはＩ＝Ｄのパイロットになることができる。
　　＊バトルメードは援軍行為ができ、王女の許可があればどこの藩民としても活動できる。
</v>
      </c>
    </row>
    <row r="78" spans="2:31" ht="12" customHeight="1">
      <c r="B78" s="110"/>
      <c r="C78" s="46"/>
      <c r="D78" s="46"/>
      <c r="E78" s="46"/>
      <c r="F78" s="46"/>
      <c r="G78" s="46"/>
      <c r="H78" s="46"/>
      <c r="I78" s="46"/>
      <c r="J78" s="46"/>
      <c r="K78" s="46"/>
      <c r="L78" s="165"/>
      <c r="M78" s="165"/>
      <c r="N78" s="165"/>
      <c r="O78" s="165"/>
      <c r="P78" s="165"/>
      <c r="Q78" s="165"/>
      <c r="R78" s="165"/>
      <c r="S78" s="165"/>
      <c r="T78" s="165"/>
      <c r="U78" s="165"/>
      <c r="V78" s="165"/>
      <c r="W78" s="165"/>
      <c r="X78" s="165"/>
      <c r="Y78" s="165"/>
      <c r="Z78" s="165"/>
      <c r="AA78" s="165"/>
      <c r="AB78" s="166"/>
      <c r="AE78" s="8" t="str">
        <f>VLOOKUP(B64,データベース!A:L,11,FALSE)</f>
        <v>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v>
      </c>
    </row>
    <row r="79" spans="2:31" ht="12" customHeight="1">
      <c r="B79" s="110"/>
      <c r="C79" s="46"/>
      <c r="D79" s="46"/>
      <c r="E79" s="46"/>
      <c r="F79" s="46"/>
      <c r="G79" s="46"/>
      <c r="H79" s="46"/>
      <c r="I79" s="46"/>
      <c r="J79" s="46"/>
      <c r="K79" s="46"/>
      <c r="L79" s="165"/>
      <c r="M79" s="165"/>
      <c r="N79" s="165"/>
      <c r="O79" s="165"/>
      <c r="P79" s="165"/>
      <c r="Q79" s="165"/>
      <c r="R79" s="165"/>
      <c r="S79" s="165"/>
      <c r="T79" s="165"/>
      <c r="U79" s="165"/>
      <c r="V79" s="165"/>
      <c r="W79" s="165"/>
      <c r="X79" s="165"/>
      <c r="Y79" s="165"/>
      <c r="Z79" s="165"/>
      <c r="AA79" s="165"/>
      <c r="AB79" s="166"/>
      <c r="AE79" s="8" t="str">
        <f>VLOOKUP(B65,データベース!A:L,11,FALSE)</f>
        <v>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row>
    <row r="80" spans="2:28" ht="11.25" customHeight="1">
      <c r="B80" s="110"/>
      <c r="C80" s="46"/>
      <c r="D80" s="46"/>
      <c r="E80" s="46"/>
      <c r="F80" s="46"/>
      <c r="G80" s="46"/>
      <c r="H80" s="46"/>
      <c r="I80" s="46"/>
      <c r="J80" s="46"/>
      <c r="K80" s="46"/>
      <c r="L80" s="165"/>
      <c r="M80" s="165"/>
      <c r="N80" s="165"/>
      <c r="O80" s="165"/>
      <c r="P80" s="165"/>
      <c r="Q80" s="165"/>
      <c r="R80" s="165"/>
      <c r="S80" s="165"/>
      <c r="T80" s="165"/>
      <c r="U80" s="165"/>
      <c r="V80" s="165"/>
      <c r="W80" s="165"/>
      <c r="X80" s="165"/>
      <c r="Y80" s="165"/>
      <c r="Z80" s="165"/>
      <c r="AA80" s="165"/>
      <c r="AB80" s="166"/>
    </row>
    <row r="81" spans="2:31" ht="12" customHeight="1">
      <c r="B81" s="110"/>
      <c r="C81" s="46"/>
      <c r="D81" s="46"/>
      <c r="E81" s="46"/>
      <c r="F81" s="46"/>
      <c r="G81" s="46"/>
      <c r="H81" s="46"/>
      <c r="I81" s="46"/>
      <c r="J81" s="46"/>
      <c r="K81" s="46"/>
      <c r="L81" s="165"/>
      <c r="M81" s="165"/>
      <c r="N81" s="165"/>
      <c r="O81" s="165"/>
      <c r="P81" s="165"/>
      <c r="Q81" s="165"/>
      <c r="R81" s="165"/>
      <c r="S81" s="165"/>
      <c r="T81" s="165"/>
      <c r="U81" s="165"/>
      <c r="V81" s="165"/>
      <c r="W81" s="165"/>
      <c r="X81" s="165"/>
      <c r="Y81" s="165"/>
      <c r="Z81" s="165"/>
      <c r="AA81" s="165"/>
      <c r="AB81" s="166"/>
      <c r="AE81" s="8" t="str">
        <f>AE74&amp;AE75&amp;AE76&amp;AE77&amp;AE78&amp;AE79</f>
        <v>　　＊北国人は一人につきターン開始時に食料１万ｔが増加する代わりに生物資源１万ｔを消費する。
　　＊北国人は一般行為判定を伴うイベントに出るたびに食料１万ｔを消費する。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＊犬妖精はコパイロット行為ができる。
　　＊犬妖精はオペレーター行為ができる。
　　＊犬妖精は追跡行為ができる。この時、追跡の判定は評価＋３され、燃料は必ず－１万ｔされる。
　　＊犬妖精は白兵戦行為ができ、この時、攻撃、防御、移動判定は評価＋１され、燃料は必ず－１万ｔされる。
　　＊バトルメードはＩ＝Ｄのパイロットになることができる。
　　＊バトルメードは援軍行為ができ、王女の許可があればどこの藩民としても活動できる。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row>
    <row r="82" spans="2:28" ht="12" customHeight="1">
      <c r="B82" s="110"/>
      <c r="C82" s="46"/>
      <c r="D82" s="46"/>
      <c r="E82" s="46"/>
      <c r="F82" s="46"/>
      <c r="G82" s="46"/>
      <c r="H82" s="46"/>
      <c r="I82" s="46"/>
      <c r="J82" s="46"/>
      <c r="K82" s="46"/>
      <c r="L82" s="165"/>
      <c r="M82" s="165"/>
      <c r="N82" s="165"/>
      <c r="O82" s="165"/>
      <c r="P82" s="165"/>
      <c r="Q82" s="165"/>
      <c r="R82" s="165"/>
      <c r="S82" s="165"/>
      <c r="T82" s="165"/>
      <c r="U82" s="165"/>
      <c r="V82" s="165"/>
      <c r="W82" s="165"/>
      <c r="X82" s="165"/>
      <c r="Y82" s="165"/>
      <c r="Z82" s="165"/>
      <c r="AA82" s="165"/>
      <c r="AB82" s="166"/>
    </row>
    <row r="83" spans="2:28" ht="12" customHeight="1">
      <c r="B83" s="110"/>
      <c r="C83" s="46"/>
      <c r="D83" s="46"/>
      <c r="E83" s="46"/>
      <c r="F83" s="46"/>
      <c r="G83" s="46"/>
      <c r="H83" s="46"/>
      <c r="I83" s="46"/>
      <c r="J83" s="46"/>
      <c r="K83" s="46"/>
      <c r="L83" s="165"/>
      <c r="M83" s="165"/>
      <c r="N83" s="165"/>
      <c r="O83" s="165"/>
      <c r="P83" s="165"/>
      <c r="Q83" s="165"/>
      <c r="R83" s="165"/>
      <c r="S83" s="165"/>
      <c r="T83" s="165"/>
      <c r="U83" s="165"/>
      <c r="V83" s="165"/>
      <c r="W83" s="165"/>
      <c r="X83" s="165"/>
      <c r="Y83" s="165"/>
      <c r="Z83" s="165"/>
      <c r="AA83" s="165"/>
      <c r="AB83" s="166"/>
    </row>
    <row r="84" spans="2:28" ht="12" customHeight="1">
      <c r="B84" s="110"/>
      <c r="C84" s="46"/>
      <c r="D84" s="46"/>
      <c r="E84" s="46"/>
      <c r="F84" s="46"/>
      <c r="G84" s="46"/>
      <c r="H84" s="46"/>
      <c r="I84" s="46"/>
      <c r="J84" s="46"/>
      <c r="K84" s="46"/>
      <c r="L84" s="165"/>
      <c r="M84" s="165"/>
      <c r="N84" s="165"/>
      <c r="O84" s="165"/>
      <c r="P84" s="165"/>
      <c r="Q84" s="165"/>
      <c r="R84" s="165"/>
      <c r="S84" s="165"/>
      <c r="T84" s="165"/>
      <c r="U84" s="165"/>
      <c r="V84" s="165"/>
      <c r="W84" s="165"/>
      <c r="X84" s="165"/>
      <c r="Y84" s="165"/>
      <c r="Z84" s="165"/>
      <c r="AA84" s="165"/>
      <c r="AB84" s="166"/>
    </row>
    <row r="85" spans="2:28" ht="11.25" customHeight="1">
      <c r="B85" s="110"/>
      <c r="C85" s="46"/>
      <c r="D85" s="46"/>
      <c r="E85" s="46"/>
      <c r="F85" s="46"/>
      <c r="G85" s="46"/>
      <c r="H85" s="46"/>
      <c r="I85" s="46"/>
      <c r="J85" s="46"/>
      <c r="K85" s="46"/>
      <c r="L85" s="165"/>
      <c r="M85" s="165"/>
      <c r="N85" s="165"/>
      <c r="O85" s="165"/>
      <c r="P85" s="165"/>
      <c r="Q85" s="165"/>
      <c r="R85" s="165"/>
      <c r="S85" s="165"/>
      <c r="T85" s="165"/>
      <c r="U85" s="165"/>
      <c r="V85" s="165"/>
      <c r="W85" s="165"/>
      <c r="X85" s="165"/>
      <c r="Y85" s="165"/>
      <c r="Z85" s="165"/>
      <c r="AA85" s="165"/>
      <c r="AB85" s="166"/>
    </row>
    <row r="86" spans="2:28" ht="12" customHeight="1">
      <c r="B86" s="110"/>
      <c r="C86" s="46"/>
      <c r="D86" s="46"/>
      <c r="E86" s="46"/>
      <c r="F86" s="46"/>
      <c r="G86" s="46"/>
      <c r="H86" s="46"/>
      <c r="I86" s="46"/>
      <c r="J86" s="46"/>
      <c r="K86" s="46"/>
      <c r="L86" s="165"/>
      <c r="M86" s="165"/>
      <c r="N86" s="165"/>
      <c r="O86" s="165"/>
      <c r="P86" s="165"/>
      <c r="Q86" s="165"/>
      <c r="R86" s="165"/>
      <c r="S86" s="165"/>
      <c r="T86" s="165"/>
      <c r="U86" s="165"/>
      <c r="V86" s="165"/>
      <c r="W86" s="165"/>
      <c r="X86" s="165"/>
      <c r="Y86" s="165"/>
      <c r="Z86" s="165"/>
      <c r="AA86" s="165"/>
      <c r="AB86" s="166"/>
    </row>
    <row r="87" spans="2:28" ht="12" customHeight="1">
      <c r="B87" s="110"/>
      <c r="C87" s="46"/>
      <c r="D87" s="46"/>
      <c r="E87" s="46"/>
      <c r="F87" s="46"/>
      <c r="G87" s="46"/>
      <c r="H87" s="46"/>
      <c r="I87" s="46"/>
      <c r="J87" s="46"/>
      <c r="K87" s="46"/>
      <c r="L87" s="165"/>
      <c r="M87" s="165"/>
      <c r="N87" s="165"/>
      <c r="O87" s="165"/>
      <c r="P87" s="165"/>
      <c r="Q87" s="165"/>
      <c r="R87" s="165"/>
      <c r="S87" s="165"/>
      <c r="T87" s="165"/>
      <c r="U87" s="165"/>
      <c r="V87" s="165"/>
      <c r="W87" s="165"/>
      <c r="X87" s="165"/>
      <c r="Y87" s="165"/>
      <c r="Z87" s="165"/>
      <c r="AA87" s="165"/>
      <c r="AB87" s="166"/>
    </row>
    <row r="88" spans="2:28" ht="12.75" customHeight="1" thickBot="1">
      <c r="B88" s="111"/>
      <c r="C88" s="112"/>
      <c r="D88" s="112"/>
      <c r="E88" s="112"/>
      <c r="F88" s="112"/>
      <c r="G88" s="112"/>
      <c r="H88" s="112"/>
      <c r="I88" s="112"/>
      <c r="J88" s="112"/>
      <c r="K88" s="112"/>
      <c r="L88" s="167"/>
      <c r="M88" s="167"/>
      <c r="N88" s="167"/>
      <c r="O88" s="167"/>
      <c r="P88" s="167"/>
      <c r="Q88" s="167"/>
      <c r="R88" s="167"/>
      <c r="S88" s="167"/>
      <c r="T88" s="167"/>
      <c r="U88" s="167"/>
      <c r="V88" s="167"/>
      <c r="W88" s="167"/>
      <c r="X88" s="167"/>
      <c r="Y88" s="167"/>
      <c r="Z88" s="167"/>
      <c r="AA88" s="167"/>
      <c r="AB88" s="168"/>
    </row>
    <row r="90" spans="14:31" ht="12" thickBot="1">
      <c r="N90" s="8" t="s">
        <v>225</v>
      </c>
      <c r="AE90" s="75" t="str">
        <f>B93&amp;"国人+"&amp;B94&amp;"+"&amp;B95&amp;"+"&amp;B96&amp;"+"&amp;B97</f>
        <v>北国人+歩兵+バトルメード+ハイパーメードお局さん+秘書官</v>
      </c>
    </row>
    <row r="91" spans="2:31" ht="12" customHeight="1" thickBot="1">
      <c r="B91" s="149" t="s">
        <v>693</v>
      </c>
      <c r="C91" s="150" t="s">
        <v>547</v>
      </c>
      <c r="D91" s="150"/>
      <c r="E91" s="150"/>
      <c r="F91" s="150"/>
      <c r="G91" s="150"/>
      <c r="H91" s="150"/>
      <c r="I91" s="150"/>
      <c r="J91" s="150"/>
      <c r="K91" s="150"/>
      <c r="L91" s="151"/>
      <c r="M91" s="65" t="s">
        <v>297</v>
      </c>
      <c r="N91" s="66"/>
      <c r="O91" s="67" t="s">
        <v>288</v>
      </c>
      <c r="P91" s="68"/>
      <c r="Q91" s="65" t="s">
        <v>289</v>
      </c>
      <c r="R91" s="66"/>
      <c r="S91" s="67" t="s">
        <v>290</v>
      </c>
      <c r="T91" s="68"/>
      <c r="U91" s="65" t="s">
        <v>291</v>
      </c>
      <c r="V91" s="71"/>
      <c r="W91" s="73" t="s">
        <v>542</v>
      </c>
      <c r="X91" s="74"/>
      <c r="Y91" s="72" t="s">
        <v>393</v>
      </c>
      <c r="Z91" s="66"/>
      <c r="AA91" s="73" t="s">
        <v>536</v>
      </c>
      <c r="AB91" s="74"/>
      <c r="AE91" s="63" t="str">
        <f>AE94&amp;AE96&amp;AF94&amp;AF96&amp;AG94&amp;AG96&amp;AH94&amp;AH96&amp;AI94&amp;AI96&amp;AJ94&amp;AJ96&amp;AK94&amp;AK96&amp;AL94&amp;AL96&amp;AM94</f>
        <v>耐久力+1*外見+2*敏捷+1*器用+1*知識+4*幸運+2</v>
      </c>
    </row>
    <row r="92" spans="2:28" ht="36" thickBot="1">
      <c r="B92" s="48" t="s">
        <v>534</v>
      </c>
      <c r="C92" s="49" t="s">
        <v>130</v>
      </c>
      <c r="D92" s="50" t="s">
        <v>131</v>
      </c>
      <c r="E92" s="50" t="s">
        <v>132</v>
      </c>
      <c r="F92" s="50" t="s">
        <v>133</v>
      </c>
      <c r="G92" s="50" t="s">
        <v>134</v>
      </c>
      <c r="H92" s="50" t="s">
        <v>135</v>
      </c>
      <c r="I92" s="50" t="s">
        <v>136</v>
      </c>
      <c r="J92" s="50" t="s">
        <v>137</v>
      </c>
      <c r="K92" s="50" t="s">
        <v>138</v>
      </c>
      <c r="L92" s="51" t="s">
        <v>139</v>
      </c>
      <c r="M92" s="56" t="s">
        <v>295</v>
      </c>
      <c r="N92" s="56" t="s">
        <v>298</v>
      </c>
      <c r="O92" s="57" t="s">
        <v>295</v>
      </c>
      <c r="P92" s="57" t="s">
        <v>296</v>
      </c>
      <c r="Q92" s="56" t="s">
        <v>296</v>
      </c>
      <c r="R92" s="56" t="s">
        <v>294</v>
      </c>
      <c r="S92" s="57" t="s">
        <v>293</v>
      </c>
      <c r="T92" s="57" t="s">
        <v>302</v>
      </c>
      <c r="U92" s="56" t="s">
        <v>294</v>
      </c>
      <c r="V92" s="56" t="s">
        <v>293</v>
      </c>
      <c r="W92" s="70" t="s">
        <v>303</v>
      </c>
      <c r="X92" s="70" t="s">
        <v>302</v>
      </c>
      <c r="Y92" s="56" t="s">
        <v>394</v>
      </c>
      <c r="Z92" s="56" t="s">
        <v>293</v>
      </c>
      <c r="AA92" s="145"/>
      <c r="AB92" s="145"/>
    </row>
    <row r="93" spans="2:31" ht="11.25">
      <c r="B93" s="23" t="s">
        <v>685</v>
      </c>
      <c r="C93" s="24" t="s">
        <v>140</v>
      </c>
      <c r="D93" s="25">
        <f>VLOOKUP(B93,[0]!アイドレス,2,FALSE)</f>
        <v>1</v>
      </c>
      <c r="E93" s="25">
        <f>VLOOKUP(B93,[0]!アイドレス,3,FALSE)</f>
        <v>0</v>
      </c>
      <c r="F93" s="25">
        <f>VLOOKUP(B93,[0]!アイドレス,4,FALSE)</f>
        <v>-1</v>
      </c>
      <c r="G93" s="25">
        <f>VLOOKUP(B93,[0]!アイドレス,5,FALSE)</f>
        <v>1</v>
      </c>
      <c r="H93" s="25">
        <f>VLOOKUP(B93,[0]!アイドレス,6,FALSE)</f>
        <v>0</v>
      </c>
      <c r="I93" s="25">
        <f>VLOOKUP(B93,[0]!アイドレス,7,FALSE)</f>
        <v>0</v>
      </c>
      <c r="J93" s="25">
        <f>VLOOKUP(B93,[0]!アイドレス,8,FALSE)</f>
        <v>0</v>
      </c>
      <c r="K93" s="25">
        <f>VLOOKUP(B93,[0]!アイドレス,9,FALSE)</f>
        <v>1</v>
      </c>
      <c r="L93" s="25">
        <f>VLOOKUP(B93,[0]!アイドレス,10,FALSE)</f>
        <v>0</v>
      </c>
      <c r="M93" s="25">
        <f>D93</f>
        <v>1</v>
      </c>
      <c r="N93" s="25">
        <f>F93</f>
        <v>-1</v>
      </c>
      <c r="O93" s="25">
        <f>D93</f>
        <v>1</v>
      </c>
      <c r="P93" s="25">
        <f>E93</f>
        <v>0</v>
      </c>
      <c r="Q93" s="25">
        <f>E93</f>
        <v>0</v>
      </c>
      <c r="R93" s="25">
        <f>H93</f>
        <v>0</v>
      </c>
      <c r="S93" s="25">
        <f>J93</f>
        <v>0</v>
      </c>
      <c r="T93" s="25">
        <f>K93</f>
        <v>1</v>
      </c>
      <c r="U93" s="25">
        <f>H93</f>
        <v>0</v>
      </c>
      <c r="V93" s="25">
        <f>J93</f>
        <v>0</v>
      </c>
      <c r="W93" s="25">
        <f>I93</f>
        <v>0</v>
      </c>
      <c r="X93" s="25">
        <f>K93</f>
        <v>1</v>
      </c>
      <c r="Y93" s="25">
        <f>G93</f>
        <v>1</v>
      </c>
      <c r="Z93" s="25">
        <f>J93</f>
        <v>0</v>
      </c>
      <c r="AA93" s="143"/>
      <c r="AB93" s="143"/>
      <c r="AE93" s="8" t="s">
        <v>540</v>
      </c>
    </row>
    <row r="94" spans="2:51" ht="12">
      <c r="B94" s="26" t="s">
        <v>247</v>
      </c>
      <c r="C94" s="24" t="s">
        <v>142</v>
      </c>
      <c r="D94" s="25">
        <f>VLOOKUP(B94,[0]!アイドレス,2,FALSE)</f>
        <v>0</v>
      </c>
      <c r="E94" s="25">
        <f>VLOOKUP(B94,[0]!アイドレス,3,FALSE)</f>
        <v>0</v>
      </c>
      <c r="F94" s="25">
        <f>VLOOKUP(B94,[0]!アイドレス,4,FALSE)</f>
        <v>1</v>
      </c>
      <c r="G94" s="25">
        <f>VLOOKUP(B94,[0]!アイドレス,5,FALSE)</f>
        <v>0</v>
      </c>
      <c r="H94" s="25">
        <f>VLOOKUP(B94,[0]!アイドレス,6,FALSE)</f>
        <v>1</v>
      </c>
      <c r="I94" s="25">
        <f>VLOOKUP(B94,[0]!アイドレス,7,FALSE)</f>
        <v>-1</v>
      </c>
      <c r="J94" s="25">
        <f>VLOOKUP(B94,[0]!アイドレス,8,FALSE)</f>
        <v>0</v>
      </c>
      <c r="K94" s="25">
        <f>VLOOKUP(B94,[0]!アイドレス,9,FALSE)</f>
        <v>1</v>
      </c>
      <c r="L94" s="25">
        <f>VLOOKUP(B94,[0]!アイドレス,10,FALSE)</f>
        <v>-1</v>
      </c>
      <c r="M94" s="25">
        <f aca="true" t="shared" si="51" ref="M94:M99">D94</f>
        <v>0</v>
      </c>
      <c r="N94" s="25">
        <f aca="true" t="shared" si="52" ref="N94:N99">F94</f>
        <v>1</v>
      </c>
      <c r="O94" s="25">
        <f aca="true" t="shared" si="53" ref="O94:O99">D94</f>
        <v>0</v>
      </c>
      <c r="P94" s="25">
        <f aca="true" t="shared" si="54" ref="P94:P99">E94</f>
        <v>0</v>
      </c>
      <c r="Q94" s="25">
        <f aca="true" t="shared" si="55" ref="Q94:Q99">E94</f>
        <v>0</v>
      </c>
      <c r="R94" s="25">
        <f aca="true" t="shared" si="56" ref="R94:R99">H94</f>
        <v>1</v>
      </c>
      <c r="S94" s="25">
        <f aca="true" t="shared" si="57" ref="S94:S99">J94</f>
        <v>0</v>
      </c>
      <c r="T94" s="25">
        <f aca="true" t="shared" si="58" ref="T94:T99">K94</f>
        <v>1</v>
      </c>
      <c r="U94" s="25">
        <f aca="true" t="shared" si="59" ref="U94:U99">H94</f>
        <v>1</v>
      </c>
      <c r="V94" s="25">
        <f aca="true" t="shared" si="60" ref="V94:V99">J94</f>
        <v>0</v>
      </c>
      <c r="W94" s="25">
        <f aca="true" t="shared" si="61" ref="W94:W99">I94</f>
        <v>-1</v>
      </c>
      <c r="X94" s="25">
        <f aca="true" t="shared" si="62" ref="X94:X99">K94</f>
        <v>1</v>
      </c>
      <c r="Y94" s="25">
        <f aca="true" t="shared" si="63" ref="Y94:Y99">G94</f>
        <v>0</v>
      </c>
      <c r="Z94" s="25">
        <f aca="true" t="shared" si="64" ref="Z94:Z99">J94</f>
        <v>0</v>
      </c>
      <c r="AA94" s="143"/>
      <c r="AB94" s="143"/>
      <c r="AE94" s="69">
        <f aca="true" t="shared" si="65" ref="AE94:AM94">IF(D99="","",D92&amp;"+"&amp;D99)</f>
      </c>
      <c r="AF94" s="69">
        <f t="shared" si="65"/>
      </c>
      <c r="AG94" s="69" t="str">
        <f t="shared" si="65"/>
        <v>耐久力+1</v>
      </c>
      <c r="AH94" s="69" t="str">
        <f t="shared" si="65"/>
        <v>外見+2</v>
      </c>
      <c r="AI94" s="69" t="str">
        <f t="shared" si="65"/>
        <v>敏捷+1</v>
      </c>
      <c r="AJ94" s="69" t="str">
        <f t="shared" si="65"/>
        <v>器用+1</v>
      </c>
      <c r="AK94" s="69">
        <f t="shared" si="65"/>
      </c>
      <c r="AL94" s="69" t="str">
        <f t="shared" si="65"/>
        <v>知識+4</v>
      </c>
      <c r="AM94" s="69" t="str">
        <f t="shared" si="65"/>
        <v>幸運+2</v>
      </c>
      <c r="AP94" s="46" t="s">
        <v>842</v>
      </c>
      <c r="AQ94" s="1"/>
      <c r="AR94" s="1"/>
      <c r="AS94" s="1"/>
      <c r="AT94" s="1"/>
      <c r="AU94" s="1"/>
      <c r="AV94" s="1"/>
      <c r="AW94" s="1"/>
      <c r="AX94" s="1"/>
      <c r="AY94" s="1"/>
    </row>
    <row r="95" spans="2:52" ht="12">
      <c r="B95" s="26" t="s">
        <v>248</v>
      </c>
      <c r="C95" s="24" t="s">
        <v>172</v>
      </c>
      <c r="D95" s="25">
        <f>VLOOKUP(B95,[0]!アイドレス,2,FALSE)</f>
        <v>0</v>
      </c>
      <c r="E95" s="25">
        <f>VLOOKUP(B95,[0]!アイドレス,3,FALSE)</f>
        <v>0</v>
      </c>
      <c r="F95" s="25">
        <f>VLOOKUP(B95,[0]!アイドレス,4,FALSE)</f>
        <v>0</v>
      </c>
      <c r="G95" s="25">
        <f>VLOOKUP(B95,[0]!アイドレス,5,FALSE)</f>
        <v>1</v>
      </c>
      <c r="H95" s="25">
        <f>VLOOKUP(B95,[0]!アイドレス,6,FALSE)</f>
        <v>0</v>
      </c>
      <c r="I95" s="25">
        <f>VLOOKUP(B95,[0]!アイドレス,7,FALSE)</f>
        <v>-1</v>
      </c>
      <c r="J95" s="25">
        <f>VLOOKUP(B95,[0]!アイドレス,8,FALSE)</f>
        <v>2</v>
      </c>
      <c r="K95" s="25">
        <f>VLOOKUP(B95,[0]!アイドレス,9,FALSE)</f>
        <v>-1</v>
      </c>
      <c r="L95" s="25">
        <f>VLOOKUP(B95,[0]!アイドレス,10,FALSE)</f>
        <v>1</v>
      </c>
      <c r="M95" s="25">
        <f t="shared" si="51"/>
        <v>0</v>
      </c>
      <c r="N95" s="25">
        <f t="shared" si="52"/>
        <v>0</v>
      </c>
      <c r="O95" s="25">
        <f t="shared" si="53"/>
        <v>0</v>
      </c>
      <c r="P95" s="25">
        <f t="shared" si="54"/>
        <v>0</v>
      </c>
      <c r="Q95" s="25">
        <f t="shared" si="55"/>
        <v>0</v>
      </c>
      <c r="R95" s="25">
        <f t="shared" si="56"/>
        <v>0</v>
      </c>
      <c r="S95" s="25">
        <f t="shared" si="57"/>
        <v>2</v>
      </c>
      <c r="T95" s="25">
        <f t="shared" si="58"/>
        <v>-1</v>
      </c>
      <c r="U95" s="25">
        <f t="shared" si="59"/>
        <v>0</v>
      </c>
      <c r="V95" s="25">
        <f t="shared" si="60"/>
        <v>2</v>
      </c>
      <c r="W95" s="25">
        <f t="shared" si="61"/>
        <v>-1</v>
      </c>
      <c r="X95" s="25">
        <f t="shared" si="62"/>
        <v>-1</v>
      </c>
      <c r="Y95" s="25">
        <f t="shared" si="63"/>
        <v>1</v>
      </c>
      <c r="Z95" s="25">
        <f t="shared" si="64"/>
        <v>2</v>
      </c>
      <c r="AA95" s="143"/>
      <c r="AB95" s="143"/>
      <c r="AE95" s="69">
        <f>IF(AE94="",AC97,AC97+1)</f>
        <v>0</v>
      </c>
      <c r="AF95" s="69">
        <f aca="true" t="shared" si="66" ref="AF95:AM95">IF(AF94="",AE95,AE95+1)</f>
        <v>0</v>
      </c>
      <c r="AG95" s="69">
        <f t="shared" si="66"/>
        <v>1</v>
      </c>
      <c r="AH95" s="69">
        <f t="shared" si="66"/>
        <v>2</v>
      </c>
      <c r="AI95" s="69">
        <f t="shared" si="66"/>
        <v>3</v>
      </c>
      <c r="AJ95" s="69">
        <f t="shared" si="66"/>
        <v>4</v>
      </c>
      <c r="AK95" s="69">
        <f t="shared" si="66"/>
        <v>4</v>
      </c>
      <c r="AL95" s="69">
        <f t="shared" si="66"/>
        <v>5</v>
      </c>
      <c r="AM95" s="69">
        <f t="shared" si="66"/>
        <v>6</v>
      </c>
      <c r="AP95" s="87"/>
      <c r="AQ95" s="90" t="str">
        <f>B91</f>
        <v>ユニット３</v>
      </c>
      <c r="AR95" s="32">
        <f aca="true" t="shared" si="67" ref="AR95:AZ95">D101</f>
        <v>3</v>
      </c>
      <c r="AS95" s="32">
        <f t="shared" si="67"/>
        <v>1</v>
      </c>
      <c r="AT95" s="32">
        <f t="shared" si="67"/>
        <v>2</v>
      </c>
      <c r="AU95" s="32">
        <f t="shared" si="67"/>
        <v>8</v>
      </c>
      <c r="AV95" s="32">
        <f t="shared" si="67"/>
        <v>4</v>
      </c>
      <c r="AW95" s="32">
        <f t="shared" si="67"/>
        <v>0</v>
      </c>
      <c r="AX95" s="32">
        <f t="shared" si="67"/>
        <v>6</v>
      </c>
      <c r="AY95" s="32">
        <f t="shared" si="67"/>
        <v>10</v>
      </c>
      <c r="AZ95" s="32">
        <f t="shared" si="67"/>
        <v>8</v>
      </c>
    </row>
    <row r="96" spans="2:52" ht="11.25">
      <c r="B96" s="26" t="s">
        <v>311</v>
      </c>
      <c r="C96" s="24" t="s">
        <v>174</v>
      </c>
      <c r="D96" s="25">
        <f>VLOOKUP(B96,[0]!アイドレス,2,FALSE)</f>
        <v>0</v>
      </c>
      <c r="E96" s="25">
        <f>VLOOKUP(B96,[0]!アイドレス,3,FALSE)</f>
        <v>0</v>
      </c>
      <c r="F96" s="25">
        <f>VLOOKUP(B96,[0]!アイドレス,4,FALSE)</f>
        <v>0</v>
      </c>
      <c r="G96" s="25">
        <f>VLOOKUP(B96,[0]!アイドレス,5,FALSE)</f>
        <v>-1</v>
      </c>
      <c r="H96" s="25">
        <f>VLOOKUP(B96,[0]!アイドレス,6,FALSE)</f>
        <v>0</v>
      </c>
      <c r="I96" s="25">
        <f>VLOOKUP(B96,[0]!アイドレス,7,FALSE)</f>
        <v>-1</v>
      </c>
      <c r="J96" s="25">
        <f>VLOOKUP(B96,[0]!アイドレス,8,FALSE)</f>
        <v>2</v>
      </c>
      <c r="K96" s="25">
        <f>VLOOKUP(B96,[0]!アイドレス,9,FALSE)</f>
        <v>-1</v>
      </c>
      <c r="L96" s="25">
        <f>VLOOKUP(B96,[0]!アイドレス,10,FALSE)</f>
        <v>1</v>
      </c>
      <c r="M96" s="25">
        <f t="shared" si="51"/>
        <v>0</v>
      </c>
      <c r="N96" s="25">
        <f t="shared" si="52"/>
        <v>0</v>
      </c>
      <c r="O96" s="25">
        <f t="shared" si="53"/>
        <v>0</v>
      </c>
      <c r="P96" s="25">
        <f t="shared" si="54"/>
        <v>0</v>
      </c>
      <c r="Q96" s="25">
        <f t="shared" si="55"/>
        <v>0</v>
      </c>
      <c r="R96" s="25">
        <f t="shared" si="56"/>
        <v>0</v>
      </c>
      <c r="S96" s="25">
        <f t="shared" si="57"/>
        <v>2</v>
      </c>
      <c r="T96" s="25">
        <f t="shared" si="58"/>
        <v>-1</v>
      </c>
      <c r="U96" s="25">
        <f t="shared" si="59"/>
        <v>0</v>
      </c>
      <c r="V96" s="25">
        <f t="shared" si="60"/>
        <v>2</v>
      </c>
      <c r="W96" s="25">
        <f t="shared" si="61"/>
        <v>-1</v>
      </c>
      <c r="X96" s="25">
        <f t="shared" si="62"/>
        <v>-1</v>
      </c>
      <c r="Y96" s="25">
        <f t="shared" si="63"/>
        <v>-1</v>
      </c>
      <c r="Z96" s="25">
        <f t="shared" si="64"/>
        <v>2</v>
      </c>
      <c r="AA96" s="143"/>
      <c r="AB96" s="143"/>
      <c r="AE96" s="69">
        <f>IF(AC97=AE95,"",IF(AE95=MAX($AE95:$AM95),"","*"))</f>
      </c>
      <c r="AF96" s="69">
        <f aca="true" t="shared" si="68" ref="AF96:AM96">IF(AE95=AF95,"",IF(AF95=MAX($AE95:$AM95),"","*"))</f>
      </c>
      <c r="AG96" s="69" t="str">
        <f t="shared" si="68"/>
        <v>*</v>
      </c>
      <c r="AH96" s="69" t="str">
        <f t="shared" si="68"/>
        <v>*</v>
      </c>
      <c r="AI96" s="69" t="str">
        <f t="shared" si="68"/>
        <v>*</v>
      </c>
      <c r="AJ96" s="69" t="str">
        <f t="shared" si="68"/>
        <v>*</v>
      </c>
      <c r="AK96" s="69">
        <f t="shared" si="68"/>
      </c>
      <c r="AL96" s="69" t="str">
        <f t="shared" si="68"/>
        <v>*</v>
      </c>
      <c r="AM96" s="69">
        <f t="shared" si="68"/>
      </c>
      <c r="AP96" s="87"/>
      <c r="AQ96" s="91" t="str">
        <f>B103</f>
        <v>ユニット３</v>
      </c>
      <c r="AR96" s="32">
        <f aca="true" t="shared" si="69" ref="AR96:AZ96">AR95</f>
        <v>3</v>
      </c>
      <c r="AS96" s="32">
        <f t="shared" si="69"/>
        <v>1</v>
      </c>
      <c r="AT96" s="32">
        <f t="shared" si="69"/>
        <v>2</v>
      </c>
      <c r="AU96" s="32">
        <f t="shared" si="69"/>
        <v>8</v>
      </c>
      <c r="AV96" s="32">
        <f t="shared" si="69"/>
        <v>4</v>
      </c>
      <c r="AW96" s="32">
        <f t="shared" si="69"/>
        <v>0</v>
      </c>
      <c r="AX96" s="32">
        <f t="shared" si="69"/>
        <v>6</v>
      </c>
      <c r="AY96" s="32">
        <f t="shared" si="69"/>
        <v>10</v>
      </c>
      <c r="AZ96" s="32">
        <f t="shared" si="69"/>
        <v>8</v>
      </c>
    </row>
    <row r="97" spans="2:31" ht="12" thickBot="1">
      <c r="B97" s="43" t="s">
        <v>347</v>
      </c>
      <c r="C97" s="58" t="s">
        <v>281</v>
      </c>
      <c r="D97" s="28">
        <f>VLOOKUP(B97,[0]!アイドレス,2,FALSE)</f>
        <v>0</v>
      </c>
      <c r="E97" s="25">
        <f>VLOOKUP(B97,[0]!アイドレス,3,FALSE)</f>
        <v>-1</v>
      </c>
      <c r="F97" s="25">
        <f>VLOOKUP(B97,[0]!アイドレス,4,FALSE)</f>
        <v>-1</v>
      </c>
      <c r="G97" s="25">
        <f>VLOOKUP(B97,[0]!アイドレス,5,FALSE)</f>
        <v>3</v>
      </c>
      <c r="H97" s="25">
        <f>VLOOKUP(B97,[0]!アイドレス,6,FALSE)</f>
        <v>0</v>
      </c>
      <c r="I97" s="25">
        <f>VLOOKUP(B97,[0]!アイドレス,7,FALSE)</f>
        <v>0</v>
      </c>
      <c r="J97" s="25">
        <f>VLOOKUP(B97,[0]!アイドレス,8,FALSE)</f>
        <v>0</v>
      </c>
      <c r="K97" s="25">
        <f>VLOOKUP(B97,[0]!アイドレス,9,FALSE)</f>
        <v>4</v>
      </c>
      <c r="L97" s="25">
        <f>VLOOKUP(B97,[0]!アイドレス,10,FALSE)</f>
        <v>3</v>
      </c>
      <c r="M97" s="25">
        <f t="shared" si="51"/>
        <v>0</v>
      </c>
      <c r="N97" s="25">
        <f t="shared" si="52"/>
        <v>-1</v>
      </c>
      <c r="O97" s="25">
        <f t="shared" si="53"/>
        <v>0</v>
      </c>
      <c r="P97" s="25">
        <f t="shared" si="54"/>
        <v>-1</v>
      </c>
      <c r="Q97" s="25">
        <f t="shared" si="55"/>
        <v>-1</v>
      </c>
      <c r="R97" s="25">
        <f t="shared" si="56"/>
        <v>0</v>
      </c>
      <c r="S97" s="25">
        <f t="shared" si="57"/>
        <v>0</v>
      </c>
      <c r="T97" s="25">
        <f t="shared" si="58"/>
        <v>4</v>
      </c>
      <c r="U97" s="25">
        <f t="shared" si="59"/>
        <v>0</v>
      </c>
      <c r="V97" s="25">
        <f t="shared" si="60"/>
        <v>0</v>
      </c>
      <c r="W97" s="25">
        <f t="shared" si="61"/>
        <v>0</v>
      </c>
      <c r="X97" s="25">
        <f t="shared" si="62"/>
        <v>4</v>
      </c>
      <c r="Y97" s="25">
        <f t="shared" si="63"/>
        <v>3</v>
      </c>
      <c r="Z97" s="25">
        <f t="shared" si="64"/>
        <v>0</v>
      </c>
      <c r="AA97" s="143"/>
      <c r="AB97" s="143"/>
      <c r="AE97" s="8" t="s">
        <v>544</v>
      </c>
    </row>
    <row r="98" spans="2:38" ht="12" thickBot="1">
      <c r="B98" s="139" t="s">
        <v>236</v>
      </c>
      <c r="C98" s="58" t="s">
        <v>668</v>
      </c>
      <c r="D98" s="159">
        <f>VLOOKUP(B98,[0]!アイドレス,2,FALSE)</f>
        <v>2</v>
      </c>
      <c r="E98" s="140">
        <f>$D98</f>
        <v>2</v>
      </c>
      <c r="F98" s="140">
        <f aca="true" t="shared" si="70" ref="F98:L98">$D98</f>
        <v>2</v>
      </c>
      <c r="G98" s="140">
        <f t="shared" si="70"/>
        <v>2</v>
      </c>
      <c r="H98" s="140">
        <f t="shared" si="70"/>
        <v>2</v>
      </c>
      <c r="I98" s="140">
        <f t="shared" si="70"/>
        <v>2</v>
      </c>
      <c r="J98" s="140">
        <f t="shared" si="70"/>
        <v>2</v>
      </c>
      <c r="K98" s="140">
        <f t="shared" si="70"/>
        <v>2</v>
      </c>
      <c r="L98" s="140">
        <f t="shared" si="70"/>
        <v>2</v>
      </c>
      <c r="M98" s="25">
        <f t="shared" si="51"/>
        <v>2</v>
      </c>
      <c r="N98" s="25">
        <f t="shared" si="52"/>
        <v>2</v>
      </c>
      <c r="O98" s="25">
        <f t="shared" si="53"/>
        <v>2</v>
      </c>
      <c r="P98" s="25">
        <f t="shared" si="54"/>
        <v>2</v>
      </c>
      <c r="Q98" s="25">
        <f t="shared" si="55"/>
        <v>2</v>
      </c>
      <c r="R98" s="25">
        <f t="shared" si="56"/>
        <v>2</v>
      </c>
      <c r="S98" s="25">
        <f t="shared" si="57"/>
        <v>2</v>
      </c>
      <c r="T98" s="25">
        <f t="shared" si="58"/>
        <v>2</v>
      </c>
      <c r="U98" s="25">
        <f t="shared" si="59"/>
        <v>2</v>
      </c>
      <c r="V98" s="25">
        <f t="shared" si="60"/>
        <v>2</v>
      </c>
      <c r="W98" s="25">
        <f t="shared" si="61"/>
        <v>2</v>
      </c>
      <c r="X98" s="25">
        <f t="shared" si="62"/>
        <v>2</v>
      </c>
      <c r="Y98" s="25">
        <f t="shared" si="63"/>
        <v>2</v>
      </c>
      <c r="Z98" s="25">
        <f t="shared" si="64"/>
        <v>2</v>
      </c>
      <c r="AA98" s="144"/>
      <c r="AB98" s="144"/>
      <c r="AE98" s="76" t="str">
        <f>IF(N102="-","",M91)</f>
        <v>装甲</v>
      </c>
      <c r="AF98" s="76" t="str">
        <f>IF(P102="-","",O91)</f>
        <v>白兵戦</v>
      </c>
      <c r="AG98" s="76" t="str">
        <f>IF(R102="-","",Q91)</f>
        <v>近距離</v>
      </c>
      <c r="AH98" s="76" t="str">
        <f>IF(T102="-","",S91)</f>
        <v>中距離</v>
      </c>
      <c r="AI98" s="76" t="str">
        <f>IF(V102="-","",U91)</f>
        <v>遠距離</v>
      </c>
      <c r="AJ98" s="76" t="str">
        <f>IF(X102="-","",W91)</f>
        <v>詠整医</v>
      </c>
      <c r="AK98" s="76">
        <f>IF(Z102="-","",Y91)</f>
      </c>
      <c r="AL98" s="76">
        <f>IF(AB102="-","",AA91)</f>
      </c>
    </row>
    <row r="99" spans="2:38" ht="12" thickBot="1">
      <c r="B99" s="147"/>
      <c r="C99" s="60" t="s">
        <v>539</v>
      </c>
      <c r="D99" s="54"/>
      <c r="E99" s="55"/>
      <c r="F99" s="55">
        <v>1</v>
      </c>
      <c r="G99" s="55">
        <v>2</v>
      </c>
      <c r="H99" s="55">
        <v>1</v>
      </c>
      <c r="I99" s="55">
        <v>1</v>
      </c>
      <c r="J99" s="55"/>
      <c r="K99" s="55">
        <v>4</v>
      </c>
      <c r="L99" s="33">
        <v>2</v>
      </c>
      <c r="M99" s="28">
        <f t="shared" si="51"/>
        <v>0</v>
      </c>
      <c r="N99" s="28">
        <f t="shared" si="52"/>
        <v>1</v>
      </c>
      <c r="O99" s="28">
        <f t="shared" si="53"/>
        <v>0</v>
      </c>
      <c r="P99" s="28">
        <f t="shared" si="54"/>
        <v>0</v>
      </c>
      <c r="Q99" s="28">
        <f t="shared" si="55"/>
        <v>0</v>
      </c>
      <c r="R99" s="28">
        <f t="shared" si="56"/>
        <v>1</v>
      </c>
      <c r="S99" s="28">
        <f t="shared" si="57"/>
        <v>0</v>
      </c>
      <c r="T99" s="28">
        <f t="shared" si="58"/>
        <v>4</v>
      </c>
      <c r="U99" s="28">
        <f t="shared" si="59"/>
        <v>1</v>
      </c>
      <c r="V99" s="28">
        <f t="shared" si="60"/>
        <v>0</v>
      </c>
      <c r="W99" s="28">
        <f t="shared" si="61"/>
        <v>1</v>
      </c>
      <c r="X99" s="28">
        <f t="shared" si="62"/>
        <v>4</v>
      </c>
      <c r="Y99" s="28">
        <f t="shared" si="63"/>
        <v>2</v>
      </c>
      <c r="Z99" s="28">
        <f t="shared" si="64"/>
        <v>0</v>
      </c>
      <c r="AA99" s="144"/>
      <c r="AB99" s="144"/>
      <c r="AE99" s="77">
        <f>IF(AE98="",AC100,AC100+1)</f>
        <v>1</v>
      </c>
      <c r="AF99" s="77">
        <f aca="true" t="shared" si="71" ref="AF99:AL99">IF(AF98="",AE99,AE99+1)</f>
        <v>2</v>
      </c>
      <c r="AG99" s="77">
        <f t="shared" si="71"/>
        <v>3</v>
      </c>
      <c r="AH99" s="77">
        <f t="shared" si="71"/>
        <v>4</v>
      </c>
      <c r="AI99" s="77">
        <f t="shared" si="71"/>
        <v>5</v>
      </c>
      <c r="AJ99" s="77">
        <f t="shared" si="71"/>
        <v>6</v>
      </c>
      <c r="AK99" s="77">
        <f t="shared" si="71"/>
        <v>6</v>
      </c>
      <c r="AL99" s="77">
        <f t="shared" si="71"/>
        <v>6</v>
      </c>
    </row>
    <row r="100" spans="2:38" ht="12" thickBot="1">
      <c r="B100" s="148"/>
      <c r="C100" s="60" t="s">
        <v>538</v>
      </c>
      <c r="D100" s="54"/>
      <c r="E100" s="55"/>
      <c r="F100" s="55"/>
      <c r="G100" s="55"/>
      <c r="H100" s="55"/>
      <c r="I100" s="55"/>
      <c r="J100" s="55"/>
      <c r="K100" s="55"/>
      <c r="L100" s="33"/>
      <c r="M100" s="141">
        <f>N100</f>
        <v>0</v>
      </c>
      <c r="N100" s="78"/>
      <c r="O100" s="141">
        <f>P100</f>
        <v>0</v>
      </c>
      <c r="P100" s="78"/>
      <c r="Q100" s="141">
        <f>R100</f>
        <v>0</v>
      </c>
      <c r="R100" s="78"/>
      <c r="S100" s="141">
        <f>T100</f>
        <v>0</v>
      </c>
      <c r="T100" s="78"/>
      <c r="U100" s="141">
        <f>V100</f>
        <v>0</v>
      </c>
      <c r="V100" s="78"/>
      <c r="W100" s="141">
        <f>X100</f>
        <v>0</v>
      </c>
      <c r="X100" s="78"/>
      <c r="Y100" s="141" t="str">
        <f>Z100</f>
        <v>-</v>
      </c>
      <c r="Z100" s="78" t="s">
        <v>352</v>
      </c>
      <c r="AA100" s="141" t="str">
        <f>AB100</f>
        <v>-</v>
      </c>
      <c r="AB100" s="78" t="s">
        <v>352</v>
      </c>
      <c r="AE100" s="77" t="str">
        <f aca="true" t="shared" si="72" ref="AE100:AL100">IF(AD99=AE99,"",IF(AE99=MAX($AE99:$AL99),"","："))</f>
        <v>：</v>
      </c>
      <c r="AF100" s="77" t="str">
        <f t="shared" si="72"/>
        <v>：</v>
      </c>
      <c r="AG100" s="77" t="str">
        <f t="shared" si="72"/>
        <v>：</v>
      </c>
      <c r="AH100" s="77" t="str">
        <f t="shared" si="72"/>
        <v>：</v>
      </c>
      <c r="AI100" s="77" t="str">
        <f t="shared" si="72"/>
        <v>：</v>
      </c>
      <c r="AJ100" s="77">
        <f t="shared" si="72"/>
      </c>
      <c r="AK100" s="77">
        <f t="shared" si="72"/>
      </c>
      <c r="AL100" s="77">
        <f t="shared" si="72"/>
      </c>
    </row>
    <row r="101" spans="2:31" ht="12" thickBot="1">
      <c r="B101" s="78"/>
      <c r="C101" s="29" t="s">
        <v>175</v>
      </c>
      <c r="D101" s="142">
        <f aca="true" t="shared" si="73" ref="D101:AB101">SUM(D93:D100)</f>
        <v>3</v>
      </c>
      <c r="E101" s="142">
        <f t="shared" si="73"/>
        <v>1</v>
      </c>
      <c r="F101" s="142">
        <f t="shared" si="73"/>
        <v>2</v>
      </c>
      <c r="G101" s="142">
        <f t="shared" si="73"/>
        <v>8</v>
      </c>
      <c r="H101" s="142">
        <f t="shared" si="73"/>
        <v>4</v>
      </c>
      <c r="I101" s="142">
        <f t="shared" si="73"/>
        <v>0</v>
      </c>
      <c r="J101" s="142">
        <f t="shared" si="73"/>
        <v>6</v>
      </c>
      <c r="K101" s="142">
        <f t="shared" si="73"/>
        <v>10</v>
      </c>
      <c r="L101" s="142">
        <f t="shared" si="73"/>
        <v>8</v>
      </c>
      <c r="M101" s="142">
        <f t="shared" si="73"/>
        <v>3</v>
      </c>
      <c r="N101" s="142">
        <f t="shared" si="73"/>
        <v>2</v>
      </c>
      <c r="O101" s="142">
        <f t="shared" si="73"/>
        <v>3</v>
      </c>
      <c r="P101" s="142">
        <f t="shared" si="73"/>
        <v>1</v>
      </c>
      <c r="Q101" s="142">
        <f t="shared" si="73"/>
        <v>1</v>
      </c>
      <c r="R101" s="142">
        <f t="shared" si="73"/>
        <v>4</v>
      </c>
      <c r="S101" s="142">
        <f t="shared" si="73"/>
        <v>6</v>
      </c>
      <c r="T101" s="142">
        <f t="shared" si="73"/>
        <v>10</v>
      </c>
      <c r="U101" s="142">
        <f t="shared" si="73"/>
        <v>4</v>
      </c>
      <c r="V101" s="142">
        <f t="shared" si="73"/>
        <v>6</v>
      </c>
      <c r="W101" s="142">
        <f t="shared" si="73"/>
        <v>0</v>
      </c>
      <c r="X101" s="142">
        <f t="shared" si="73"/>
        <v>10</v>
      </c>
      <c r="Y101" s="142">
        <f t="shared" si="73"/>
        <v>8</v>
      </c>
      <c r="Z101" s="142">
        <f t="shared" si="73"/>
        <v>6</v>
      </c>
      <c r="AA101" s="142">
        <f t="shared" si="73"/>
        <v>0</v>
      </c>
      <c r="AB101" s="142">
        <f t="shared" si="73"/>
        <v>0</v>
      </c>
      <c r="AE101" s="8" t="s">
        <v>543</v>
      </c>
    </row>
    <row r="102" spans="10:38" ht="12" thickBot="1">
      <c r="J102" s="12"/>
      <c r="M102" s="27"/>
      <c r="N102" s="27">
        <f>IF(N100="-","-",AVERAGE(M101:N101))</f>
        <v>2.5</v>
      </c>
      <c r="O102" s="27"/>
      <c r="P102" s="27">
        <f>IF(P100="-","-",AVERAGE(O101:P101))</f>
        <v>2</v>
      </c>
      <c r="Q102" s="27"/>
      <c r="R102" s="27">
        <f>IF(R100="-","-",AVERAGE(Q101:R101))</f>
        <v>2.5</v>
      </c>
      <c r="S102" s="27"/>
      <c r="T102" s="27">
        <f>IF(T100="-","-",AVERAGE(S101:T101))</f>
        <v>8</v>
      </c>
      <c r="U102" s="27"/>
      <c r="V102" s="27">
        <f>IF(V100="-","-",AVERAGE(U101:V101))</f>
        <v>5</v>
      </c>
      <c r="W102" s="27"/>
      <c r="X102" s="27">
        <f>IF(X100="-","-",AVERAGE(W101:X101))</f>
        <v>5</v>
      </c>
      <c r="Y102" s="27"/>
      <c r="Z102" s="27" t="str">
        <f>IF(Z100="-","-",AVERAGE(Y101:Z101))</f>
        <v>-</v>
      </c>
      <c r="AA102" s="27"/>
      <c r="AB102" s="27" t="str">
        <f>IF(AB100="-","-",AVERAGE(AA101:AB101))</f>
        <v>-</v>
      </c>
      <c r="AE102" s="76">
        <f>IF(N102="-","",TRUNC(N102))</f>
        <v>2</v>
      </c>
      <c r="AF102" s="76">
        <f>IF(P102="-","",TRUNC(P102))</f>
        <v>2</v>
      </c>
      <c r="AG102" s="76">
        <f>IF(R102="-","",TRUNC(R102))</f>
        <v>2</v>
      </c>
      <c r="AH102" s="76">
        <f>IF(T102="-","",TRUNC(T102))</f>
        <v>8</v>
      </c>
      <c r="AI102" s="76">
        <f>IF(V102="-","",TRUNC(V102))</f>
        <v>5</v>
      </c>
      <c r="AJ102" s="76">
        <f>IF(X102="-","",TRUNC(X102))</f>
        <v>5</v>
      </c>
      <c r="AK102" s="76">
        <f>IF(Z102="-","",TRUNC(Z102))</f>
      </c>
      <c r="AL102" s="76">
        <f>IF(AB102="-","",TRUNC(AB102))</f>
      </c>
    </row>
    <row r="103" spans="2:38" ht="11.25" customHeight="1">
      <c r="B103" s="146" t="str">
        <f>IF(B101="",B91,B101)</f>
        <v>ユニット３</v>
      </c>
      <c r="C103" s="81" t="s">
        <v>548</v>
      </c>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2"/>
      <c r="AE103" s="77">
        <f aca="true" t="shared" si="74" ref="AE103:AL103">IF(AE102="",AD103,AD103+1)</f>
        <v>1</v>
      </c>
      <c r="AF103" s="77">
        <f t="shared" si="74"/>
        <v>2</v>
      </c>
      <c r="AG103" s="77">
        <f t="shared" si="74"/>
        <v>3</v>
      </c>
      <c r="AH103" s="77">
        <f t="shared" si="74"/>
        <v>4</v>
      </c>
      <c r="AI103" s="77">
        <f t="shared" si="74"/>
        <v>5</v>
      </c>
      <c r="AJ103" s="77">
        <f t="shared" si="74"/>
        <v>6</v>
      </c>
      <c r="AK103" s="77">
        <f t="shared" si="74"/>
        <v>6</v>
      </c>
      <c r="AL103" s="77">
        <f t="shared" si="74"/>
        <v>6</v>
      </c>
    </row>
    <row r="104" spans="2:38" ht="11.25" customHeight="1">
      <c r="B104" s="79" t="str">
        <f>B103&amp;"："&amp;AE90&amp;"："&amp;AE91&amp;"；"</f>
        <v>ユニット３：北国人+歩兵+バトルメード+ハイパーメードお局さん+秘書官：耐久力+1*外見+2*敏捷+1*器用+1*知識+4*幸運+2；</v>
      </c>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83"/>
      <c r="AE104" s="77" t="str">
        <f aca="true" t="shared" si="75" ref="AE104:AL104">IF(AD103=AE103,"",IF(AE103=MAX($AE103:$AL103),"","："))</f>
        <v>：</v>
      </c>
      <c r="AF104" s="77" t="str">
        <f t="shared" si="75"/>
        <v>：</v>
      </c>
      <c r="AG104" s="77" t="str">
        <f t="shared" si="75"/>
        <v>：</v>
      </c>
      <c r="AH104" s="77" t="str">
        <f t="shared" si="75"/>
        <v>：</v>
      </c>
      <c r="AI104" s="77" t="str">
        <f t="shared" si="75"/>
        <v>：</v>
      </c>
      <c r="AJ104" s="77">
        <f t="shared" si="75"/>
      </c>
      <c r="AK104" s="77">
        <f t="shared" si="75"/>
      </c>
      <c r="AL104" s="77">
        <f t="shared" si="75"/>
      </c>
    </row>
    <row r="105" spans="2:28" ht="11.25" customHeight="1">
      <c r="B105" s="79" t="s">
        <v>546</v>
      </c>
      <c r="C105" s="30"/>
      <c r="D105" s="30"/>
      <c r="E105" s="30"/>
      <c r="F105" s="30"/>
      <c r="G105" s="30"/>
      <c r="H105" s="30"/>
      <c r="I105" s="30"/>
      <c r="J105" s="46"/>
      <c r="K105" s="30"/>
      <c r="L105" s="165" t="str">
        <f>AE114</f>
        <v>　　＊北国人は一人につきターン開始時に食料１万ｔが増加する代わりに生物資源１万ｔを消費する。
　　＊北国人は一般行為判定を伴うイベントに出るたびに食料１万ｔを消費する。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＊バトルメードはＩ＝Ｄのパイロットになることができる。
　　＊バトルメードは援軍行為ができ、王女の許可があればどこの藩民としても活動できる。
　　＊ハイパーメードお局さんは王専用か士族専用Ｉ＝Ｄのパイロットになることができる。
　　＊ハイパーメードお局さんは援軍行為ができ、宰相もしくは王女の許可があればどこの藩民としても活動できる。
　　＊ハイパーメードお局さんは宰相に対して直接メッセ上で意見を奏上する権限を持つ。この能力は根源力５００００以上を保有する時のみ使える。
　　＊ハイパーメードお局さんは結婚できないでかなりあせっており、年齢のことを言われるか、結婚が絡むと判定に必ず失敗する。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c r="M105" s="165"/>
      <c r="N105" s="165"/>
      <c r="O105" s="165"/>
      <c r="P105" s="165"/>
      <c r="Q105" s="165"/>
      <c r="R105" s="165"/>
      <c r="S105" s="165"/>
      <c r="T105" s="165"/>
      <c r="U105" s="165"/>
      <c r="V105" s="165"/>
      <c r="W105" s="165"/>
      <c r="X105" s="165"/>
      <c r="Y105" s="165"/>
      <c r="Z105" s="165"/>
      <c r="AA105" s="165"/>
      <c r="AB105" s="166"/>
    </row>
    <row r="106" spans="2:28" ht="11.25" customHeight="1">
      <c r="B106" s="79" t="str">
        <f>D92&amp;C91&amp;E92&amp;C91&amp;F92&amp;C91&amp;G92&amp;C91&amp;H92&amp;C91&amp;I92&amp;C91&amp;J92&amp;C91&amp;K92&amp;C91&amp;L92</f>
        <v>体格：筋力：耐久力：外見：敏捷：器用：感覚：知識：幸運</v>
      </c>
      <c r="C106" s="30"/>
      <c r="D106" s="30"/>
      <c r="E106" s="30"/>
      <c r="F106" s="30"/>
      <c r="G106" s="30"/>
      <c r="H106" s="30"/>
      <c r="I106" s="30"/>
      <c r="J106" s="46"/>
      <c r="K106" s="30"/>
      <c r="L106" s="165"/>
      <c r="M106" s="165"/>
      <c r="N106" s="165"/>
      <c r="O106" s="165"/>
      <c r="P106" s="165"/>
      <c r="Q106" s="165"/>
      <c r="R106" s="165"/>
      <c r="S106" s="165"/>
      <c r="T106" s="165"/>
      <c r="U106" s="165"/>
      <c r="V106" s="165"/>
      <c r="W106" s="165"/>
      <c r="X106" s="165"/>
      <c r="Y106" s="165"/>
      <c r="Z106" s="165"/>
      <c r="AA106" s="165"/>
      <c r="AB106" s="166"/>
    </row>
    <row r="107" spans="2:31" ht="12" customHeight="1">
      <c r="B107" s="79" t="str">
        <f>D101&amp;C91&amp;E101&amp;C91&amp;F101&amp;C91&amp;G101&amp;C91&amp;H101&amp;C91&amp;I101&amp;C91&amp;J101&amp;C91&amp;K101&amp;C91&amp;L101</f>
        <v>3：1：2：8：4：0：6：10：8</v>
      </c>
      <c r="C107" s="30"/>
      <c r="D107" s="30"/>
      <c r="E107" s="30"/>
      <c r="F107" s="30"/>
      <c r="G107" s="30"/>
      <c r="H107" s="30"/>
      <c r="I107" s="30"/>
      <c r="J107" s="30"/>
      <c r="K107" s="30"/>
      <c r="L107" s="165"/>
      <c r="M107" s="165"/>
      <c r="N107" s="165"/>
      <c r="O107" s="165"/>
      <c r="P107" s="165"/>
      <c r="Q107" s="165"/>
      <c r="R107" s="165"/>
      <c r="S107" s="165"/>
      <c r="T107" s="165"/>
      <c r="U107" s="165"/>
      <c r="V107" s="165"/>
      <c r="W107" s="165"/>
      <c r="X107" s="165"/>
      <c r="Y107" s="165"/>
      <c r="Z107" s="165"/>
      <c r="AA107" s="165"/>
      <c r="AB107" s="166"/>
      <c r="AE107" s="8" t="str">
        <f>VLOOKUP(B93,データベース!A:L,11,FALSE)</f>
        <v>　　＊北国人は一人につきターン開始時に食料１万ｔが増加する代わりに生物資源１万ｔを消費する。
　　＊北国人は一般行為判定を伴うイベントに出るたびに食料１万ｔを消費する。
</v>
      </c>
    </row>
    <row r="108" spans="2:31" ht="12" customHeight="1">
      <c r="B108" s="79" t="s">
        <v>545</v>
      </c>
      <c r="C108" s="30"/>
      <c r="D108" s="30"/>
      <c r="E108" s="30"/>
      <c r="F108" s="30"/>
      <c r="G108" s="64"/>
      <c r="H108" s="64"/>
      <c r="I108" s="64"/>
      <c r="J108" s="64"/>
      <c r="K108" s="64"/>
      <c r="L108" s="165"/>
      <c r="M108" s="165"/>
      <c r="N108" s="165"/>
      <c r="O108" s="165"/>
      <c r="P108" s="165"/>
      <c r="Q108" s="165"/>
      <c r="R108" s="165"/>
      <c r="S108" s="165"/>
      <c r="T108" s="165"/>
      <c r="U108" s="165"/>
      <c r="V108" s="165"/>
      <c r="W108" s="165"/>
      <c r="X108" s="165"/>
      <c r="Y108" s="165"/>
      <c r="Z108" s="165"/>
      <c r="AA108" s="165"/>
      <c r="AB108" s="166"/>
      <c r="AE108" s="8" t="str">
        <f>VLOOKUP(B94,データベース!A:L,11,FALSE)</f>
        <v>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v>
      </c>
    </row>
    <row r="109" spans="2:31" ht="11.25" customHeight="1">
      <c r="B109" s="80" t="str">
        <f>AE98&amp;AE100&amp;AF98&amp;AF100&amp;AG98&amp;AG100&amp;AH98&amp;AH100&amp;AI98&amp;AI100&amp;AJ98&amp;AJ100&amp;AK98&amp;AK100&amp;AL98&amp;AL100</f>
        <v>装甲：白兵戦：近距離：中距離：遠距離：詠整医</v>
      </c>
      <c r="C109" s="46"/>
      <c r="D109" s="46"/>
      <c r="E109" s="46"/>
      <c r="F109" s="46"/>
      <c r="G109" s="46"/>
      <c r="H109" s="46"/>
      <c r="I109" s="46"/>
      <c r="J109" s="46"/>
      <c r="K109" s="46"/>
      <c r="L109" s="165"/>
      <c r="M109" s="165"/>
      <c r="N109" s="165"/>
      <c r="O109" s="165"/>
      <c r="P109" s="165"/>
      <c r="Q109" s="165"/>
      <c r="R109" s="165"/>
      <c r="S109" s="165"/>
      <c r="T109" s="165"/>
      <c r="U109" s="165"/>
      <c r="V109" s="165"/>
      <c r="W109" s="165"/>
      <c r="X109" s="165"/>
      <c r="Y109" s="165"/>
      <c r="Z109" s="165"/>
      <c r="AA109" s="165"/>
      <c r="AB109" s="166"/>
      <c r="AE109" s="8" t="str">
        <f>VLOOKUP(B95,データベース!A:L,11,FALSE)</f>
        <v>　　＊バトルメードはＩ＝Ｄのパイロットになることができる。
　　＊バトルメードは援軍行為ができ、王女の許可があればどこの藩民としても活動できる。
</v>
      </c>
    </row>
    <row r="110" spans="2:31" ht="12" customHeight="1">
      <c r="B110" s="80" t="str">
        <f>AE102&amp;AE104&amp;AF102&amp;AF104&amp;AG102&amp;AG104&amp;AH102&amp;AH104&amp;AI102&amp;AI104&amp;AJ102&amp;AJ104&amp;AK102&amp;AK104&amp;AL102&amp;AL104</f>
        <v>2：2：2：8：5：5</v>
      </c>
      <c r="C110" s="46"/>
      <c r="D110" s="46"/>
      <c r="E110" s="46"/>
      <c r="F110" s="46"/>
      <c r="G110" s="46"/>
      <c r="H110" s="46"/>
      <c r="I110" s="46"/>
      <c r="J110" s="46"/>
      <c r="K110" s="46"/>
      <c r="L110" s="165"/>
      <c r="M110" s="165"/>
      <c r="N110" s="165"/>
      <c r="O110" s="165"/>
      <c r="P110" s="165"/>
      <c r="Q110" s="165"/>
      <c r="R110" s="165"/>
      <c r="S110" s="165"/>
      <c r="T110" s="165"/>
      <c r="U110" s="165"/>
      <c r="V110" s="165"/>
      <c r="W110" s="165"/>
      <c r="X110" s="165"/>
      <c r="Y110" s="165"/>
      <c r="Z110" s="165"/>
      <c r="AA110" s="165"/>
      <c r="AB110" s="166"/>
      <c r="AE110" s="8" t="str">
        <f>VLOOKUP(B96,データベース!A:L,11,FALSE)</f>
        <v>　　＊ハイパーメードお局さんは王専用か士族専用Ｉ＝Ｄのパイロットになることができる。
　　＊ハイパーメードお局さんは援軍行為ができ、宰相もしくは王女の許可があればどこの藩民としても活動できる。
　　＊ハイパーメードお局さんは宰相に対して直接メッセ上で意見を奏上する権限を持つ。この能力は根源力５００００以上を保有する時のみ使える。
　　＊ハイパーメードお局さんは結婚できないでかなりあせっており、年齢のことを言われるか、結婚が絡むと判定に必ず失敗する。
</v>
      </c>
    </row>
    <row r="111" spans="2:31" ht="12" customHeight="1">
      <c r="B111" s="110"/>
      <c r="C111" s="46"/>
      <c r="D111" s="46"/>
      <c r="E111" s="46"/>
      <c r="F111" s="46"/>
      <c r="G111" s="46"/>
      <c r="H111" s="46"/>
      <c r="I111" s="46"/>
      <c r="J111" s="46"/>
      <c r="K111" s="46"/>
      <c r="L111" s="165"/>
      <c r="M111" s="165"/>
      <c r="N111" s="165"/>
      <c r="O111" s="165"/>
      <c r="P111" s="165"/>
      <c r="Q111" s="165"/>
      <c r="R111" s="165"/>
      <c r="S111" s="165"/>
      <c r="T111" s="165"/>
      <c r="U111" s="165"/>
      <c r="V111" s="165"/>
      <c r="W111" s="165"/>
      <c r="X111" s="165"/>
      <c r="Y111" s="165"/>
      <c r="Z111" s="165"/>
      <c r="AA111" s="165"/>
      <c r="AB111" s="166"/>
      <c r="AE111" s="8" t="str">
        <f>VLOOKUP(B97,データベース!A:L,11,FALSE)</f>
        <v>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v>
      </c>
    </row>
    <row r="112" spans="2:31" ht="12" customHeight="1">
      <c r="B112" s="110"/>
      <c r="C112" s="46"/>
      <c r="D112" s="46"/>
      <c r="E112" s="46"/>
      <c r="F112" s="46"/>
      <c r="G112" s="46"/>
      <c r="H112" s="46"/>
      <c r="I112" s="46"/>
      <c r="J112" s="46"/>
      <c r="K112" s="46"/>
      <c r="L112" s="165"/>
      <c r="M112" s="165"/>
      <c r="N112" s="165"/>
      <c r="O112" s="165"/>
      <c r="P112" s="165"/>
      <c r="Q112" s="165"/>
      <c r="R112" s="165"/>
      <c r="S112" s="165"/>
      <c r="T112" s="165"/>
      <c r="U112" s="165"/>
      <c r="V112" s="165"/>
      <c r="W112" s="165"/>
      <c r="X112" s="165"/>
      <c r="Y112" s="165"/>
      <c r="Z112" s="165"/>
      <c r="AA112" s="165"/>
      <c r="AB112" s="166"/>
      <c r="AE112" s="8" t="str">
        <f>VLOOKUP(B98,データベース!A:L,11,FALSE)</f>
        <v>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row>
    <row r="113" spans="2:28" ht="11.25" customHeight="1">
      <c r="B113" s="110"/>
      <c r="C113" s="46"/>
      <c r="D113" s="46"/>
      <c r="E113" s="46"/>
      <c r="F113" s="46"/>
      <c r="G113" s="46"/>
      <c r="H113" s="46"/>
      <c r="I113" s="46"/>
      <c r="J113" s="46"/>
      <c r="K113" s="46"/>
      <c r="L113" s="165"/>
      <c r="M113" s="165"/>
      <c r="N113" s="165"/>
      <c r="O113" s="165"/>
      <c r="P113" s="165"/>
      <c r="Q113" s="165"/>
      <c r="R113" s="165"/>
      <c r="S113" s="165"/>
      <c r="T113" s="165"/>
      <c r="U113" s="165"/>
      <c r="V113" s="165"/>
      <c r="W113" s="165"/>
      <c r="X113" s="165"/>
      <c r="Y113" s="165"/>
      <c r="Z113" s="165"/>
      <c r="AA113" s="165"/>
      <c r="AB113" s="166"/>
    </row>
    <row r="114" spans="2:31" ht="12" customHeight="1">
      <c r="B114" s="110"/>
      <c r="C114" s="46"/>
      <c r="D114" s="46"/>
      <c r="E114" s="46"/>
      <c r="F114" s="46"/>
      <c r="G114" s="46"/>
      <c r="H114" s="46"/>
      <c r="I114" s="46"/>
      <c r="J114" s="46"/>
      <c r="K114" s="46"/>
      <c r="L114" s="165"/>
      <c r="M114" s="165"/>
      <c r="N114" s="165"/>
      <c r="O114" s="165"/>
      <c r="P114" s="165"/>
      <c r="Q114" s="165"/>
      <c r="R114" s="165"/>
      <c r="S114" s="165"/>
      <c r="T114" s="165"/>
      <c r="U114" s="165"/>
      <c r="V114" s="165"/>
      <c r="W114" s="165"/>
      <c r="X114" s="165"/>
      <c r="Y114" s="165"/>
      <c r="Z114" s="165"/>
      <c r="AA114" s="165"/>
      <c r="AB114" s="166"/>
      <c r="AE114" s="8" t="str">
        <f>AE107&amp;AE108&amp;AE109&amp;AE110&amp;AE111&amp;AE112</f>
        <v>　　＊北国人は一人につきターン開始時に食料１万ｔが増加する代わりに生物資源１万ｔを消費する。
　　＊北国人は一般行為判定を伴うイベントに出るたびに食料１万ｔを消費する。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＊バトルメードはＩ＝Ｄのパイロットになることができる。
　　＊バトルメードは援軍行為ができ、王女の許可があればどこの藩民としても活動できる。
　　＊ハイパーメードお局さんは王専用か士族専用Ｉ＝Ｄのパイロットになることができる。
　　＊ハイパーメードお局さんは援軍行為ができ、宰相もしくは王女の許可があればどこの藩民としても活動できる。
　　＊ハイパーメードお局さんは宰相に対して直接メッセ上で意見を奏上する権限を持つ。この能力は根源力５００００以上を保有する時のみ使える。
　　＊ハイパーメードお局さんは結婚できないでかなりあせっており、年齢のことを言われるか、結婚が絡むと判定に必ず失敗する。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row>
    <row r="115" spans="2:28" ht="12" customHeight="1">
      <c r="B115" s="110"/>
      <c r="C115" s="46"/>
      <c r="D115" s="46"/>
      <c r="E115" s="46"/>
      <c r="F115" s="46"/>
      <c r="G115" s="46"/>
      <c r="H115" s="46"/>
      <c r="I115" s="46"/>
      <c r="J115" s="46"/>
      <c r="K115" s="46"/>
      <c r="L115" s="165"/>
      <c r="M115" s="165"/>
      <c r="N115" s="165"/>
      <c r="O115" s="165"/>
      <c r="P115" s="165"/>
      <c r="Q115" s="165"/>
      <c r="R115" s="165"/>
      <c r="S115" s="165"/>
      <c r="T115" s="165"/>
      <c r="U115" s="165"/>
      <c r="V115" s="165"/>
      <c r="W115" s="165"/>
      <c r="X115" s="165"/>
      <c r="Y115" s="165"/>
      <c r="Z115" s="165"/>
      <c r="AA115" s="165"/>
      <c r="AB115" s="166"/>
    </row>
    <row r="116" spans="2:28" ht="12" customHeight="1">
      <c r="B116" s="110"/>
      <c r="C116" s="46"/>
      <c r="D116" s="46"/>
      <c r="E116" s="46"/>
      <c r="F116" s="46"/>
      <c r="G116" s="46"/>
      <c r="H116" s="46"/>
      <c r="I116" s="46"/>
      <c r="J116" s="46"/>
      <c r="K116" s="46"/>
      <c r="L116" s="165"/>
      <c r="M116" s="165"/>
      <c r="N116" s="165"/>
      <c r="O116" s="165"/>
      <c r="P116" s="165"/>
      <c r="Q116" s="165"/>
      <c r="R116" s="165"/>
      <c r="S116" s="165"/>
      <c r="T116" s="165"/>
      <c r="U116" s="165"/>
      <c r="V116" s="165"/>
      <c r="W116" s="165"/>
      <c r="X116" s="165"/>
      <c r="Y116" s="165"/>
      <c r="Z116" s="165"/>
      <c r="AA116" s="165"/>
      <c r="AB116" s="166"/>
    </row>
    <row r="117" spans="2:28" ht="12" customHeight="1">
      <c r="B117" s="110"/>
      <c r="C117" s="46"/>
      <c r="D117" s="46"/>
      <c r="E117" s="46"/>
      <c r="F117" s="46"/>
      <c r="G117" s="46"/>
      <c r="H117" s="46"/>
      <c r="I117" s="46"/>
      <c r="J117" s="46"/>
      <c r="K117" s="46"/>
      <c r="L117" s="165"/>
      <c r="M117" s="165"/>
      <c r="N117" s="165"/>
      <c r="O117" s="165"/>
      <c r="P117" s="165"/>
      <c r="Q117" s="165"/>
      <c r="R117" s="165"/>
      <c r="S117" s="165"/>
      <c r="T117" s="165"/>
      <c r="U117" s="165"/>
      <c r="V117" s="165"/>
      <c r="W117" s="165"/>
      <c r="X117" s="165"/>
      <c r="Y117" s="165"/>
      <c r="Z117" s="165"/>
      <c r="AA117" s="165"/>
      <c r="AB117" s="166"/>
    </row>
    <row r="118" spans="2:28" ht="11.25" customHeight="1">
      <c r="B118" s="110"/>
      <c r="C118" s="46"/>
      <c r="D118" s="46"/>
      <c r="E118" s="46"/>
      <c r="F118" s="46"/>
      <c r="G118" s="46"/>
      <c r="H118" s="46"/>
      <c r="I118" s="46"/>
      <c r="J118" s="46"/>
      <c r="K118" s="46"/>
      <c r="L118" s="165"/>
      <c r="M118" s="165"/>
      <c r="N118" s="165"/>
      <c r="O118" s="165"/>
      <c r="P118" s="165"/>
      <c r="Q118" s="165"/>
      <c r="R118" s="165"/>
      <c r="S118" s="165"/>
      <c r="T118" s="165"/>
      <c r="U118" s="165"/>
      <c r="V118" s="165"/>
      <c r="W118" s="165"/>
      <c r="X118" s="165"/>
      <c r="Y118" s="165"/>
      <c r="Z118" s="165"/>
      <c r="AA118" s="165"/>
      <c r="AB118" s="166"/>
    </row>
    <row r="119" spans="2:28" ht="12" customHeight="1">
      <c r="B119" s="110"/>
      <c r="C119" s="46"/>
      <c r="D119" s="46"/>
      <c r="E119" s="46"/>
      <c r="F119" s="46"/>
      <c r="G119" s="46"/>
      <c r="H119" s="46"/>
      <c r="I119" s="46"/>
      <c r="J119" s="46"/>
      <c r="K119" s="46"/>
      <c r="L119" s="165"/>
      <c r="M119" s="165"/>
      <c r="N119" s="165"/>
      <c r="O119" s="165"/>
      <c r="P119" s="165"/>
      <c r="Q119" s="165"/>
      <c r="R119" s="165"/>
      <c r="S119" s="165"/>
      <c r="T119" s="165"/>
      <c r="U119" s="165"/>
      <c r="V119" s="165"/>
      <c r="W119" s="165"/>
      <c r="X119" s="165"/>
      <c r="Y119" s="165"/>
      <c r="Z119" s="165"/>
      <c r="AA119" s="165"/>
      <c r="AB119" s="166"/>
    </row>
    <row r="120" spans="2:28" ht="12" customHeight="1">
      <c r="B120" s="110"/>
      <c r="C120" s="46"/>
      <c r="D120" s="46"/>
      <c r="E120" s="46"/>
      <c r="F120" s="46"/>
      <c r="G120" s="46"/>
      <c r="H120" s="46"/>
      <c r="I120" s="46"/>
      <c r="J120" s="46"/>
      <c r="K120" s="46"/>
      <c r="L120" s="165"/>
      <c r="M120" s="165"/>
      <c r="N120" s="165"/>
      <c r="O120" s="165"/>
      <c r="P120" s="165"/>
      <c r="Q120" s="165"/>
      <c r="R120" s="165"/>
      <c r="S120" s="165"/>
      <c r="T120" s="165"/>
      <c r="U120" s="165"/>
      <c r="V120" s="165"/>
      <c r="W120" s="165"/>
      <c r="X120" s="165"/>
      <c r="Y120" s="165"/>
      <c r="Z120" s="165"/>
      <c r="AA120" s="165"/>
      <c r="AB120" s="166"/>
    </row>
    <row r="121" spans="2:28" ht="12.75" customHeight="1" thickBot="1">
      <c r="B121" s="111"/>
      <c r="C121" s="112"/>
      <c r="D121" s="112"/>
      <c r="E121" s="112"/>
      <c r="F121" s="112"/>
      <c r="G121" s="112"/>
      <c r="H121" s="112"/>
      <c r="I121" s="112"/>
      <c r="J121" s="112"/>
      <c r="K121" s="112"/>
      <c r="L121" s="167"/>
      <c r="M121" s="167"/>
      <c r="N121" s="167"/>
      <c r="O121" s="167"/>
      <c r="P121" s="167"/>
      <c r="Q121" s="167"/>
      <c r="R121" s="167"/>
      <c r="S121" s="167"/>
      <c r="T121" s="167"/>
      <c r="U121" s="167"/>
      <c r="V121" s="167"/>
      <c r="W121" s="167"/>
      <c r="X121" s="167"/>
      <c r="Y121" s="167"/>
      <c r="Z121" s="167"/>
      <c r="AA121" s="167"/>
      <c r="AB121" s="168"/>
    </row>
    <row r="123" spans="14:31" ht="12" thickBot="1">
      <c r="N123" s="8" t="s">
        <v>225</v>
      </c>
      <c r="AE123" s="75" t="str">
        <f>B126&amp;"国人+"&amp;B127&amp;"+"&amp;B128&amp;"+"&amp;B129&amp;"+"&amp;B130</f>
        <v>北国人+歩兵+バトルメード+隠居したメード+秘書官</v>
      </c>
    </row>
    <row r="124" spans="2:31" ht="12" customHeight="1" thickBot="1">
      <c r="B124" s="149" t="s">
        <v>243</v>
      </c>
      <c r="C124" s="150" t="s">
        <v>547</v>
      </c>
      <c r="D124" s="150"/>
      <c r="E124" s="150"/>
      <c r="F124" s="150"/>
      <c r="G124" s="150"/>
      <c r="H124" s="150"/>
      <c r="I124" s="150"/>
      <c r="J124" s="150"/>
      <c r="K124" s="150"/>
      <c r="L124" s="151"/>
      <c r="M124" s="65" t="s">
        <v>297</v>
      </c>
      <c r="N124" s="66"/>
      <c r="O124" s="67" t="s">
        <v>288</v>
      </c>
      <c r="P124" s="68"/>
      <c r="Q124" s="65" t="s">
        <v>289</v>
      </c>
      <c r="R124" s="66"/>
      <c r="S124" s="67" t="s">
        <v>290</v>
      </c>
      <c r="T124" s="68"/>
      <c r="U124" s="65" t="s">
        <v>291</v>
      </c>
      <c r="V124" s="71"/>
      <c r="W124" s="73" t="s">
        <v>542</v>
      </c>
      <c r="X124" s="74"/>
      <c r="Y124" s="72" t="s">
        <v>393</v>
      </c>
      <c r="Z124" s="66"/>
      <c r="AA124" s="73" t="s">
        <v>536</v>
      </c>
      <c r="AB124" s="74"/>
      <c r="AE124" s="63" t="str">
        <f>AE127&amp;AE129&amp;AF127&amp;AF129&amp;AG127&amp;AG129&amp;AH127&amp;AH129&amp;AI127&amp;AI129&amp;AJ127&amp;AJ129&amp;AK127&amp;AK129&amp;AL127&amp;AL129&amp;AM127</f>
        <v>耐久力+1*外見+2*敏捷+1*器用+1*知識+4*幸運+2</v>
      </c>
    </row>
    <row r="125" spans="2:28" ht="36" thickBot="1">
      <c r="B125" s="48" t="s">
        <v>534</v>
      </c>
      <c r="C125" s="49" t="s">
        <v>130</v>
      </c>
      <c r="D125" s="50" t="s">
        <v>131</v>
      </c>
      <c r="E125" s="50" t="s">
        <v>132</v>
      </c>
      <c r="F125" s="50" t="s">
        <v>133</v>
      </c>
      <c r="G125" s="50" t="s">
        <v>134</v>
      </c>
      <c r="H125" s="50" t="s">
        <v>135</v>
      </c>
      <c r="I125" s="50" t="s">
        <v>136</v>
      </c>
      <c r="J125" s="50" t="s">
        <v>137</v>
      </c>
      <c r="K125" s="50" t="s">
        <v>138</v>
      </c>
      <c r="L125" s="51" t="s">
        <v>139</v>
      </c>
      <c r="M125" s="56" t="s">
        <v>295</v>
      </c>
      <c r="N125" s="56" t="s">
        <v>298</v>
      </c>
      <c r="O125" s="57" t="s">
        <v>295</v>
      </c>
      <c r="P125" s="57" t="s">
        <v>296</v>
      </c>
      <c r="Q125" s="56" t="s">
        <v>296</v>
      </c>
      <c r="R125" s="56" t="s">
        <v>294</v>
      </c>
      <c r="S125" s="57" t="s">
        <v>293</v>
      </c>
      <c r="T125" s="57" t="s">
        <v>302</v>
      </c>
      <c r="U125" s="56" t="s">
        <v>294</v>
      </c>
      <c r="V125" s="56" t="s">
        <v>293</v>
      </c>
      <c r="W125" s="70" t="s">
        <v>303</v>
      </c>
      <c r="X125" s="70" t="s">
        <v>302</v>
      </c>
      <c r="Y125" s="56" t="s">
        <v>394</v>
      </c>
      <c r="Z125" s="56" t="s">
        <v>293</v>
      </c>
      <c r="AA125" s="145"/>
      <c r="AB125" s="145"/>
    </row>
    <row r="126" spans="2:31" ht="11.25">
      <c r="B126" s="23" t="s">
        <v>685</v>
      </c>
      <c r="C126" s="24" t="s">
        <v>140</v>
      </c>
      <c r="D126" s="25">
        <f>VLOOKUP(B126,[0]!アイドレス,2,FALSE)</f>
        <v>1</v>
      </c>
      <c r="E126" s="25">
        <f>VLOOKUP(B126,[0]!アイドレス,3,FALSE)</f>
        <v>0</v>
      </c>
      <c r="F126" s="25">
        <f>VLOOKUP(B126,[0]!アイドレス,4,FALSE)</f>
        <v>-1</v>
      </c>
      <c r="G126" s="25">
        <f>VLOOKUP(B126,[0]!アイドレス,5,FALSE)</f>
        <v>1</v>
      </c>
      <c r="H126" s="25">
        <f>VLOOKUP(B126,[0]!アイドレス,6,FALSE)</f>
        <v>0</v>
      </c>
      <c r="I126" s="25">
        <f>VLOOKUP(B126,[0]!アイドレス,7,FALSE)</f>
        <v>0</v>
      </c>
      <c r="J126" s="25">
        <f>VLOOKUP(B126,[0]!アイドレス,8,FALSE)</f>
        <v>0</v>
      </c>
      <c r="K126" s="25">
        <f>VLOOKUP(B126,[0]!アイドレス,9,FALSE)</f>
        <v>1</v>
      </c>
      <c r="L126" s="25">
        <f>VLOOKUP(B126,[0]!アイドレス,10,FALSE)</f>
        <v>0</v>
      </c>
      <c r="M126" s="25">
        <f>D126</f>
        <v>1</v>
      </c>
      <c r="N126" s="25">
        <f>F126</f>
        <v>-1</v>
      </c>
      <c r="O126" s="25">
        <f>D126</f>
        <v>1</v>
      </c>
      <c r="P126" s="25">
        <f>E126</f>
        <v>0</v>
      </c>
      <c r="Q126" s="25">
        <f>E126</f>
        <v>0</v>
      </c>
      <c r="R126" s="25">
        <f>H126</f>
        <v>0</v>
      </c>
      <c r="S126" s="25">
        <f>J126</f>
        <v>0</v>
      </c>
      <c r="T126" s="25">
        <f>K126</f>
        <v>1</v>
      </c>
      <c r="U126" s="25">
        <f>H126</f>
        <v>0</v>
      </c>
      <c r="V126" s="25">
        <f>J126</f>
        <v>0</v>
      </c>
      <c r="W126" s="25">
        <f>I126</f>
        <v>0</v>
      </c>
      <c r="X126" s="25">
        <f>K126</f>
        <v>1</v>
      </c>
      <c r="Y126" s="25">
        <f>G126</f>
        <v>1</v>
      </c>
      <c r="Z126" s="25">
        <f>J126</f>
        <v>0</v>
      </c>
      <c r="AA126" s="143"/>
      <c r="AB126" s="143"/>
      <c r="AE126" s="8" t="s">
        <v>540</v>
      </c>
    </row>
    <row r="127" spans="2:51" ht="12">
      <c r="B127" s="26" t="s">
        <v>247</v>
      </c>
      <c r="C127" s="24" t="s">
        <v>142</v>
      </c>
      <c r="D127" s="25">
        <f>VLOOKUP(B127,[0]!アイドレス,2,FALSE)</f>
        <v>0</v>
      </c>
      <c r="E127" s="25">
        <f>VLOOKUP(B127,[0]!アイドレス,3,FALSE)</f>
        <v>0</v>
      </c>
      <c r="F127" s="25">
        <f>VLOOKUP(B127,[0]!アイドレス,4,FALSE)</f>
        <v>1</v>
      </c>
      <c r="G127" s="25">
        <f>VLOOKUP(B127,[0]!アイドレス,5,FALSE)</f>
        <v>0</v>
      </c>
      <c r="H127" s="25">
        <f>VLOOKUP(B127,[0]!アイドレス,6,FALSE)</f>
        <v>1</v>
      </c>
      <c r="I127" s="25">
        <f>VLOOKUP(B127,[0]!アイドレス,7,FALSE)</f>
        <v>-1</v>
      </c>
      <c r="J127" s="25">
        <f>VLOOKUP(B127,[0]!アイドレス,8,FALSE)</f>
        <v>0</v>
      </c>
      <c r="K127" s="25">
        <f>VLOOKUP(B127,[0]!アイドレス,9,FALSE)</f>
        <v>1</v>
      </c>
      <c r="L127" s="25">
        <f>VLOOKUP(B127,[0]!アイドレス,10,FALSE)</f>
        <v>-1</v>
      </c>
      <c r="M127" s="25">
        <f aca="true" t="shared" si="76" ref="M127:M132">D127</f>
        <v>0</v>
      </c>
      <c r="N127" s="25">
        <f aca="true" t="shared" si="77" ref="N127:N132">F127</f>
        <v>1</v>
      </c>
      <c r="O127" s="25">
        <f aca="true" t="shared" si="78" ref="O127:O132">D127</f>
        <v>0</v>
      </c>
      <c r="P127" s="25">
        <f aca="true" t="shared" si="79" ref="P127:P132">E127</f>
        <v>0</v>
      </c>
      <c r="Q127" s="25">
        <f aca="true" t="shared" si="80" ref="Q127:Q132">E127</f>
        <v>0</v>
      </c>
      <c r="R127" s="25">
        <f aca="true" t="shared" si="81" ref="R127:R132">H127</f>
        <v>1</v>
      </c>
      <c r="S127" s="25">
        <f aca="true" t="shared" si="82" ref="S127:S132">J127</f>
        <v>0</v>
      </c>
      <c r="T127" s="25">
        <f aca="true" t="shared" si="83" ref="T127:T132">K127</f>
        <v>1</v>
      </c>
      <c r="U127" s="25">
        <f aca="true" t="shared" si="84" ref="U127:U132">H127</f>
        <v>1</v>
      </c>
      <c r="V127" s="25">
        <f aca="true" t="shared" si="85" ref="V127:V132">J127</f>
        <v>0</v>
      </c>
      <c r="W127" s="25">
        <f aca="true" t="shared" si="86" ref="W127:W132">I127</f>
        <v>-1</v>
      </c>
      <c r="X127" s="25">
        <f aca="true" t="shared" si="87" ref="X127:X132">K127</f>
        <v>1</v>
      </c>
      <c r="Y127" s="25">
        <f aca="true" t="shared" si="88" ref="Y127:Y132">G127</f>
        <v>0</v>
      </c>
      <c r="Z127" s="25">
        <f aca="true" t="shared" si="89" ref="Z127:Z132">J127</f>
        <v>0</v>
      </c>
      <c r="AA127" s="143"/>
      <c r="AB127" s="143"/>
      <c r="AE127" s="69">
        <f aca="true" t="shared" si="90" ref="AE127:AM127">IF(D132="","",D125&amp;"+"&amp;D132)</f>
      </c>
      <c r="AF127" s="69">
        <f t="shared" si="90"/>
      </c>
      <c r="AG127" s="69" t="str">
        <f t="shared" si="90"/>
        <v>耐久力+1</v>
      </c>
      <c r="AH127" s="69" t="str">
        <f t="shared" si="90"/>
        <v>外見+2</v>
      </c>
      <c r="AI127" s="69" t="str">
        <f t="shared" si="90"/>
        <v>敏捷+1</v>
      </c>
      <c r="AJ127" s="69" t="str">
        <f t="shared" si="90"/>
        <v>器用+1</v>
      </c>
      <c r="AK127" s="69">
        <f t="shared" si="90"/>
      </c>
      <c r="AL127" s="69" t="str">
        <f t="shared" si="90"/>
        <v>知識+4</v>
      </c>
      <c r="AM127" s="69" t="str">
        <f t="shared" si="90"/>
        <v>幸運+2</v>
      </c>
      <c r="AP127" s="46" t="s">
        <v>842</v>
      </c>
      <c r="AQ127" s="1"/>
      <c r="AR127" s="1"/>
      <c r="AS127" s="1"/>
      <c r="AT127" s="1"/>
      <c r="AU127" s="1"/>
      <c r="AV127" s="1"/>
      <c r="AW127" s="1"/>
      <c r="AX127" s="1"/>
      <c r="AY127" s="1"/>
    </row>
    <row r="128" spans="2:52" ht="12">
      <c r="B128" s="26" t="s">
        <v>248</v>
      </c>
      <c r="C128" s="24" t="s">
        <v>172</v>
      </c>
      <c r="D128" s="25">
        <f>VLOOKUP(B128,[0]!アイドレス,2,FALSE)</f>
        <v>0</v>
      </c>
      <c r="E128" s="25">
        <f>VLOOKUP(B128,[0]!アイドレス,3,FALSE)</f>
        <v>0</v>
      </c>
      <c r="F128" s="25">
        <f>VLOOKUP(B128,[0]!アイドレス,4,FALSE)</f>
        <v>0</v>
      </c>
      <c r="G128" s="25">
        <f>VLOOKUP(B128,[0]!アイドレス,5,FALSE)</f>
        <v>1</v>
      </c>
      <c r="H128" s="25">
        <f>VLOOKUP(B128,[0]!アイドレス,6,FALSE)</f>
        <v>0</v>
      </c>
      <c r="I128" s="25">
        <f>VLOOKUP(B128,[0]!アイドレス,7,FALSE)</f>
        <v>-1</v>
      </c>
      <c r="J128" s="25">
        <f>VLOOKUP(B128,[0]!アイドレス,8,FALSE)</f>
        <v>2</v>
      </c>
      <c r="K128" s="25">
        <f>VLOOKUP(B128,[0]!アイドレス,9,FALSE)</f>
        <v>-1</v>
      </c>
      <c r="L128" s="25">
        <f>VLOOKUP(B128,[0]!アイドレス,10,FALSE)</f>
        <v>1</v>
      </c>
      <c r="M128" s="25">
        <f t="shared" si="76"/>
        <v>0</v>
      </c>
      <c r="N128" s="25">
        <f t="shared" si="77"/>
        <v>0</v>
      </c>
      <c r="O128" s="25">
        <f t="shared" si="78"/>
        <v>0</v>
      </c>
      <c r="P128" s="25">
        <f t="shared" si="79"/>
        <v>0</v>
      </c>
      <c r="Q128" s="25">
        <f t="shared" si="80"/>
        <v>0</v>
      </c>
      <c r="R128" s="25">
        <f t="shared" si="81"/>
        <v>0</v>
      </c>
      <c r="S128" s="25">
        <f t="shared" si="82"/>
        <v>2</v>
      </c>
      <c r="T128" s="25">
        <f t="shared" si="83"/>
        <v>-1</v>
      </c>
      <c r="U128" s="25">
        <f t="shared" si="84"/>
        <v>0</v>
      </c>
      <c r="V128" s="25">
        <f t="shared" si="85"/>
        <v>2</v>
      </c>
      <c r="W128" s="25">
        <f t="shared" si="86"/>
        <v>-1</v>
      </c>
      <c r="X128" s="25">
        <f t="shared" si="87"/>
        <v>-1</v>
      </c>
      <c r="Y128" s="25">
        <f t="shared" si="88"/>
        <v>1</v>
      </c>
      <c r="Z128" s="25">
        <f t="shared" si="89"/>
        <v>2</v>
      </c>
      <c r="AA128" s="143"/>
      <c r="AB128" s="143"/>
      <c r="AE128" s="69">
        <f>IF(AE127="",AC130,AC130+1)</f>
        <v>0</v>
      </c>
      <c r="AF128" s="69">
        <f aca="true" t="shared" si="91" ref="AF128:AM128">IF(AF127="",AE128,AE128+1)</f>
        <v>0</v>
      </c>
      <c r="AG128" s="69">
        <f t="shared" si="91"/>
        <v>1</v>
      </c>
      <c r="AH128" s="69">
        <f t="shared" si="91"/>
        <v>2</v>
      </c>
      <c r="AI128" s="69">
        <f t="shared" si="91"/>
        <v>3</v>
      </c>
      <c r="AJ128" s="69">
        <f t="shared" si="91"/>
        <v>4</v>
      </c>
      <c r="AK128" s="69">
        <f t="shared" si="91"/>
        <v>4</v>
      </c>
      <c r="AL128" s="69">
        <f t="shared" si="91"/>
        <v>5</v>
      </c>
      <c r="AM128" s="69">
        <f t="shared" si="91"/>
        <v>6</v>
      </c>
      <c r="AP128" s="87"/>
      <c r="AQ128" s="90" t="str">
        <f>B124</f>
        <v>ユニット４</v>
      </c>
      <c r="AR128" s="32">
        <f aca="true" t="shared" si="92" ref="AR128:AZ128">D134</f>
        <v>3</v>
      </c>
      <c r="AS128" s="32">
        <f t="shared" si="92"/>
        <v>1</v>
      </c>
      <c r="AT128" s="32">
        <f t="shared" si="92"/>
        <v>2</v>
      </c>
      <c r="AU128" s="32">
        <f t="shared" si="92"/>
        <v>8</v>
      </c>
      <c r="AV128" s="32">
        <f t="shared" si="92"/>
        <v>11</v>
      </c>
      <c r="AW128" s="32">
        <f t="shared" si="92"/>
        <v>8</v>
      </c>
      <c r="AX128" s="32">
        <f t="shared" si="92"/>
        <v>6</v>
      </c>
      <c r="AY128" s="32">
        <f t="shared" si="92"/>
        <v>10</v>
      </c>
      <c r="AZ128" s="32">
        <f t="shared" si="92"/>
        <v>8</v>
      </c>
    </row>
    <row r="129" spans="2:52" ht="11.25">
      <c r="B129" s="26" t="s">
        <v>349</v>
      </c>
      <c r="C129" s="24" t="s">
        <v>174</v>
      </c>
      <c r="D129" s="25">
        <f>VLOOKUP(B129,[0]!アイドレス,2,FALSE)</f>
        <v>0</v>
      </c>
      <c r="E129" s="25">
        <f>VLOOKUP(B129,[0]!アイドレス,3,FALSE)</f>
        <v>0</v>
      </c>
      <c r="F129" s="25">
        <f>VLOOKUP(B129,[0]!アイドレス,4,FALSE)</f>
        <v>0</v>
      </c>
      <c r="G129" s="25">
        <f>VLOOKUP(B129,[0]!アイドレス,5,FALSE)</f>
        <v>-1</v>
      </c>
      <c r="H129" s="25">
        <f>VLOOKUP(B129,[0]!アイドレス,6,FALSE)</f>
        <v>7</v>
      </c>
      <c r="I129" s="25">
        <f>VLOOKUP(B129,[0]!アイドレス,7,FALSE)</f>
        <v>7</v>
      </c>
      <c r="J129" s="25">
        <f>VLOOKUP(B129,[0]!アイドレス,8,FALSE)</f>
        <v>2</v>
      </c>
      <c r="K129" s="25">
        <f>VLOOKUP(B129,[0]!アイドレス,9,FALSE)</f>
        <v>-1</v>
      </c>
      <c r="L129" s="25">
        <f>VLOOKUP(B129,[0]!アイドレス,10,FALSE)</f>
        <v>1</v>
      </c>
      <c r="M129" s="25">
        <f t="shared" si="76"/>
        <v>0</v>
      </c>
      <c r="N129" s="25">
        <f t="shared" si="77"/>
        <v>0</v>
      </c>
      <c r="O129" s="25">
        <f t="shared" si="78"/>
        <v>0</v>
      </c>
      <c r="P129" s="25">
        <f t="shared" si="79"/>
        <v>0</v>
      </c>
      <c r="Q129" s="25">
        <f t="shared" si="80"/>
        <v>0</v>
      </c>
      <c r="R129" s="25">
        <f t="shared" si="81"/>
        <v>7</v>
      </c>
      <c r="S129" s="25">
        <f t="shared" si="82"/>
        <v>2</v>
      </c>
      <c r="T129" s="25">
        <f t="shared" si="83"/>
        <v>-1</v>
      </c>
      <c r="U129" s="25">
        <f t="shared" si="84"/>
        <v>7</v>
      </c>
      <c r="V129" s="25">
        <f t="shared" si="85"/>
        <v>2</v>
      </c>
      <c r="W129" s="25">
        <f t="shared" si="86"/>
        <v>7</v>
      </c>
      <c r="X129" s="25">
        <f t="shared" si="87"/>
        <v>-1</v>
      </c>
      <c r="Y129" s="25">
        <f t="shared" si="88"/>
        <v>-1</v>
      </c>
      <c r="Z129" s="25">
        <f t="shared" si="89"/>
        <v>2</v>
      </c>
      <c r="AA129" s="143"/>
      <c r="AB129" s="143"/>
      <c r="AE129" s="69">
        <f>IF(AC130=AE128,"",IF(AE128=MAX($AE128:$AM128),"","*"))</f>
      </c>
      <c r="AF129" s="69">
        <f aca="true" t="shared" si="93" ref="AF129:AM129">IF(AE128=AF128,"",IF(AF128=MAX($AE128:$AM128),"","*"))</f>
      </c>
      <c r="AG129" s="69" t="str">
        <f t="shared" si="93"/>
        <v>*</v>
      </c>
      <c r="AH129" s="69" t="str">
        <f t="shared" si="93"/>
        <v>*</v>
      </c>
      <c r="AI129" s="69" t="str">
        <f t="shared" si="93"/>
        <v>*</v>
      </c>
      <c r="AJ129" s="69" t="str">
        <f t="shared" si="93"/>
        <v>*</v>
      </c>
      <c r="AK129" s="69">
        <f t="shared" si="93"/>
      </c>
      <c r="AL129" s="69" t="str">
        <f t="shared" si="93"/>
        <v>*</v>
      </c>
      <c r="AM129" s="69">
        <f t="shared" si="93"/>
      </c>
      <c r="AP129" s="87"/>
      <c r="AQ129" s="91" t="str">
        <f>B136</f>
        <v>ユニット４</v>
      </c>
      <c r="AR129" s="32">
        <f aca="true" t="shared" si="94" ref="AR129:AZ129">AR128</f>
        <v>3</v>
      </c>
      <c r="AS129" s="32">
        <f t="shared" si="94"/>
        <v>1</v>
      </c>
      <c r="AT129" s="32">
        <f t="shared" si="94"/>
        <v>2</v>
      </c>
      <c r="AU129" s="32">
        <f t="shared" si="94"/>
        <v>8</v>
      </c>
      <c r="AV129" s="32">
        <f t="shared" si="94"/>
        <v>11</v>
      </c>
      <c r="AW129" s="32">
        <f t="shared" si="94"/>
        <v>8</v>
      </c>
      <c r="AX129" s="32">
        <f t="shared" si="94"/>
        <v>6</v>
      </c>
      <c r="AY129" s="32">
        <f t="shared" si="94"/>
        <v>10</v>
      </c>
      <c r="AZ129" s="32">
        <f t="shared" si="94"/>
        <v>8</v>
      </c>
    </row>
    <row r="130" spans="2:31" ht="12" thickBot="1">
      <c r="B130" s="43" t="s">
        <v>347</v>
      </c>
      <c r="C130" s="58" t="s">
        <v>281</v>
      </c>
      <c r="D130" s="28">
        <f>VLOOKUP(B130,[0]!アイドレス,2,FALSE)</f>
        <v>0</v>
      </c>
      <c r="E130" s="25">
        <f>VLOOKUP(B130,[0]!アイドレス,3,FALSE)</f>
        <v>-1</v>
      </c>
      <c r="F130" s="25">
        <f>VLOOKUP(B130,[0]!アイドレス,4,FALSE)</f>
        <v>-1</v>
      </c>
      <c r="G130" s="25">
        <f>VLOOKUP(B130,[0]!アイドレス,5,FALSE)</f>
        <v>3</v>
      </c>
      <c r="H130" s="25">
        <f>VLOOKUP(B130,[0]!アイドレス,6,FALSE)</f>
        <v>0</v>
      </c>
      <c r="I130" s="25">
        <f>VLOOKUP(B130,[0]!アイドレス,7,FALSE)</f>
        <v>0</v>
      </c>
      <c r="J130" s="25">
        <f>VLOOKUP(B130,[0]!アイドレス,8,FALSE)</f>
        <v>0</v>
      </c>
      <c r="K130" s="25">
        <f>VLOOKUP(B130,[0]!アイドレス,9,FALSE)</f>
        <v>4</v>
      </c>
      <c r="L130" s="25">
        <f>VLOOKUP(B130,[0]!アイドレス,10,FALSE)</f>
        <v>3</v>
      </c>
      <c r="M130" s="25">
        <f t="shared" si="76"/>
        <v>0</v>
      </c>
      <c r="N130" s="25">
        <f t="shared" si="77"/>
        <v>-1</v>
      </c>
      <c r="O130" s="25">
        <f t="shared" si="78"/>
        <v>0</v>
      </c>
      <c r="P130" s="25">
        <f t="shared" si="79"/>
        <v>-1</v>
      </c>
      <c r="Q130" s="25">
        <f t="shared" si="80"/>
        <v>-1</v>
      </c>
      <c r="R130" s="25">
        <f t="shared" si="81"/>
        <v>0</v>
      </c>
      <c r="S130" s="25">
        <f t="shared" si="82"/>
        <v>0</v>
      </c>
      <c r="T130" s="25">
        <f t="shared" si="83"/>
        <v>4</v>
      </c>
      <c r="U130" s="25">
        <f t="shared" si="84"/>
        <v>0</v>
      </c>
      <c r="V130" s="25">
        <f t="shared" si="85"/>
        <v>0</v>
      </c>
      <c r="W130" s="25">
        <f t="shared" si="86"/>
        <v>0</v>
      </c>
      <c r="X130" s="25">
        <f t="shared" si="87"/>
        <v>4</v>
      </c>
      <c r="Y130" s="25">
        <f t="shared" si="88"/>
        <v>3</v>
      </c>
      <c r="Z130" s="25">
        <f t="shared" si="89"/>
        <v>0</v>
      </c>
      <c r="AA130" s="143"/>
      <c r="AB130" s="143"/>
      <c r="AE130" s="8" t="s">
        <v>544</v>
      </c>
    </row>
    <row r="131" spans="2:38" ht="12" thickBot="1">
      <c r="B131" s="139" t="s">
        <v>236</v>
      </c>
      <c r="C131" s="58" t="s">
        <v>668</v>
      </c>
      <c r="D131" s="159">
        <f>VLOOKUP(B131,[0]!アイドレス,2,FALSE)</f>
        <v>2</v>
      </c>
      <c r="E131" s="140">
        <f>$D131</f>
        <v>2</v>
      </c>
      <c r="F131" s="140">
        <f aca="true" t="shared" si="95" ref="F131:L131">$D131</f>
        <v>2</v>
      </c>
      <c r="G131" s="140">
        <f t="shared" si="95"/>
        <v>2</v>
      </c>
      <c r="H131" s="140">
        <f t="shared" si="95"/>
        <v>2</v>
      </c>
      <c r="I131" s="140">
        <f t="shared" si="95"/>
        <v>2</v>
      </c>
      <c r="J131" s="140">
        <f t="shared" si="95"/>
        <v>2</v>
      </c>
      <c r="K131" s="140">
        <f t="shared" si="95"/>
        <v>2</v>
      </c>
      <c r="L131" s="140">
        <f t="shared" si="95"/>
        <v>2</v>
      </c>
      <c r="M131" s="25">
        <f t="shared" si="76"/>
        <v>2</v>
      </c>
      <c r="N131" s="25">
        <f t="shared" si="77"/>
        <v>2</v>
      </c>
      <c r="O131" s="25">
        <f t="shared" si="78"/>
        <v>2</v>
      </c>
      <c r="P131" s="25">
        <f t="shared" si="79"/>
        <v>2</v>
      </c>
      <c r="Q131" s="25">
        <f t="shared" si="80"/>
        <v>2</v>
      </c>
      <c r="R131" s="25">
        <f t="shared" si="81"/>
        <v>2</v>
      </c>
      <c r="S131" s="25">
        <f t="shared" si="82"/>
        <v>2</v>
      </c>
      <c r="T131" s="25">
        <f t="shared" si="83"/>
        <v>2</v>
      </c>
      <c r="U131" s="25">
        <f t="shared" si="84"/>
        <v>2</v>
      </c>
      <c r="V131" s="25">
        <f t="shared" si="85"/>
        <v>2</v>
      </c>
      <c r="W131" s="25">
        <f t="shared" si="86"/>
        <v>2</v>
      </c>
      <c r="X131" s="25">
        <f t="shared" si="87"/>
        <v>2</v>
      </c>
      <c r="Y131" s="25">
        <f t="shared" si="88"/>
        <v>2</v>
      </c>
      <c r="Z131" s="25">
        <f t="shared" si="89"/>
        <v>2</v>
      </c>
      <c r="AA131" s="144"/>
      <c r="AB131" s="144"/>
      <c r="AE131" s="76" t="str">
        <f>IF(N135="-","",M124)</f>
        <v>装甲</v>
      </c>
      <c r="AF131" s="76" t="str">
        <f>IF(P135="-","",O124)</f>
        <v>白兵戦</v>
      </c>
      <c r="AG131" s="76" t="str">
        <f>IF(R135="-","",Q124)</f>
        <v>近距離</v>
      </c>
      <c r="AH131" s="76" t="str">
        <f>IF(T135="-","",S124)</f>
        <v>中距離</v>
      </c>
      <c r="AI131" s="76" t="str">
        <f>IF(V135="-","",U124)</f>
        <v>遠距離</v>
      </c>
      <c r="AJ131" s="76" t="str">
        <f>IF(X135="-","",W124)</f>
        <v>詠整医</v>
      </c>
      <c r="AK131" s="76">
        <f>IF(Z135="-","",Y124)</f>
      </c>
      <c r="AL131" s="76">
        <f>IF(AB135="-","",AA124)</f>
      </c>
    </row>
    <row r="132" spans="2:38" ht="12" thickBot="1">
      <c r="B132" s="147"/>
      <c r="C132" s="60" t="s">
        <v>539</v>
      </c>
      <c r="D132" s="54"/>
      <c r="E132" s="55"/>
      <c r="F132" s="55">
        <v>1</v>
      </c>
      <c r="G132" s="55">
        <v>2</v>
      </c>
      <c r="H132" s="55">
        <v>1</v>
      </c>
      <c r="I132" s="55">
        <v>1</v>
      </c>
      <c r="J132" s="55"/>
      <c r="K132" s="55">
        <v>4</v>
      </c>
      <c r="L132" s="33">
        <v>2</v>
      </c>
      <c r="M132" s="28">
        <f t="shared" si="76"/>
        <v>0</v>
      </c>
      <c r="N132" s="28">
        <f t="shared" si="77"/>
        <v>1</v>
      </c>
      <c r="O132" s="28">
        <f t="shared" si="78"/>
        <v>0</v>
      </c>
      <c r="P132" s="28">
        <f t="shared" si="79"/>
        <v>0</v>
      </c>
      <c r="Q132" s="28">
        <f t="shared" si="80"/>
        <v>0</v>
      </c>
      <c r="R132" s="28">
        <f t="shared" si="81"/>
        <v>1</v>
      </c>
      <c r="S132" s="28">
        <f t="shared" si="82"/>
        <v>0</v>
      </c>
      <c r="T132" s="28">
        <f t="shared" si="83"/>
        <v>4</v>
      </c>
      <c r="U132" s="28">
        <f t="shared" si="84"/>
        <v>1</v>
      </c>
      <c r="V132" s="28">
        <f t="shared" si="85"/>
        <v>0</v>
      </c>
      <c r="W132" s="28">
        <f t="shared" si="86"/>
        <v>1</v>
      </c>
      <c r="X132" s="28">
        <f t="shared" si="87"/>
        <v>4</v>
      </c>
      <c r="Y132" s="28">
        <f t="shared" si="88"/>
        <v>2</v>
      </c>
      <c r="Z132" s="28">
        <f t="shared" si="89"/>
        <v>0</v>
      </c>
      <c r="AA132" s="144"/>
      <c r="AB132" s="144"/>
      <c r="AE132" s="77">
        <f>IF(AE131="",AC133,AC133+1)</f>
        <v>1</v>
      </c>
      <c r="AF132" s="77">
        <f aca="true" t="shared" si="96" ref="AF132:AL132">IF(AF131="",AE132,AE132+1)</f>
        <v>2</v>
      </c>
      <c r="AG132" s="77">
        <f t="shared" si="96"/>
        <v>3</v>
      </c>
      <c r="AH132" s="77">
        <f t="shared" si="96"/>
        <v>4</v>
      </c>
      <c r="AI132" s="77">
        <f t="shared" si="96"/>
        <v>5</v>
      </c>
      <c r="AJ132" s="77">
        <f t="shared" si="96"/>
        <v>6</v>
      </c>
      <c r="AK132" s="77">
        <f t="shared" si="96"/>
        <v>6</v>
      </c>
      <c r="AL132" s="77">
        <f t="shared" si="96"/>
        <v>6</v>
      </c>
    </row>
    <row r="133" spans="2:38" ht="12" thickBot="1">
      <c r="B133" s="148"/>
      <c r="C133" s="60" t="s">
        <v>538</v>
      </c>
      <c r="D133" s="54"/>
      <c r="E133" s="55"/>
      <c r="F133" s="55"/>
      <c r="G133" s="55"/>
      <c r="H133" s="55"/>
      <c r="I133" s="55"/>
      <c r="J133" s="55"/>
      <c r="K133" s="55"/>
      <c r="L133" s="33"/>
      <c r="M133" s="141">
        <f>N133</f>
        <v>0</v>
      </c>
      <c r="N133" s="78"/>
      <c r="O133" s="141">
        <f>P133</f>
        <v>0</v>
      </c>
      <c r="P133" s="78"/>
      <c r="Q133" s="141">
        <f>R133</f>
        <v>0</v>
      </c>
      <c r="R133" s="78"/>
      <c r="S133" s="141">
        <f>T133</f>
        <v>0</v>
      </c>
      <c r="T133" s="78"/>
      <c r="U133" s="141">
        <f>V133</f>
        <v>0</v>
      </c>
      <c r="V133" s="78"/>
      <c r="W133" s="141">
        <f>X133</f>
        <v>0</v>
      </c>
      <c r="X133" s="78"/>
      <c r="Y133" s="141" t="str">
        <f>Z133</f>
        <v>-</v>
      </c>
      <c r="Z133" s="78" t="s">
        <v>352</v>
      </c>
      <c r="AA133" s="141" t="str">
        <f>AB133</f>
        <v>-</v>
      </c>
      <c r="AB133" s="78" t="s">
        <v>352</v>
      </c>
      <c r="AE133" s="77" t="str">
        <f aca="true" t="shared" si="97" ref="AE133:AL133">IF(AD132=AE132,"",IF(AE132=MAX($AE132:$AL132),"","："))</f>
        <v>：</v>
      </c>
      <c r="AF133" s="77" t="str">
        <f t="shared" si="97"/>
        <v>：</v>
      </c>
      <c r="AG133" s="77" t="str">
        <f t="shared" si="97"/>
        <v>：</v>
      </c>
      <c r="AH133" s="77" t="str">
        <f t="shared" si="97"/>
        <v>：</v>
      </c>
      <c r="AI133" s="77" t="str">
        <f t="shared" si="97"/>
        <v>：</v>
      </c>
      <c r="AJ133" s="77">
        <f t="shared" si="97"/>
      </c>
      <c r="AK133" s="77">
        <f t="shared" si="97"/>
      </c>
      <c r="AL133" s="77">
        <f t="shared" si="97"/>
      </c>
    </row>
    <row r="134" spans="2:31" ht="12" thickBot="1">
      <c r="B134" s="78"/>
      <c r="C134" s="29" t="s">
        <v>175</v>
      </c>
      <c r="D134" s="142">
        <f aca="true" t="shared" si="98" ref="D134:AB134">SUM(D126:D133)</f>
        <v>3</v>
      </c>
      <c r="E134" s="142">
        <f t="shared" si="98"/>
        <v>1</v>
      </c>
      <c r="F134" s="142">
        <f t="shared" si="98"/>
        <v>2</v>
      </c>
      <c r="G134" s="142">
        <f t="shared" si="98"/>
        <v>8</v>
      </c>
      <c r="H134" s="142">
        <f t="shared" si="98"/>
        <v>11</v>
      </c>
      <c r="I134" s="142">
        <f t="shared" si="98"/>
        <v>8</v>
      </c>
      <c r="J134" s="142">
        <f t="shared" si="98"/>
        <v>6</v>
      </c>
      <c r="K134" s="142">
        <f t="shared" si="98"/>
        <v>10</v>
      </c>
      <c r="L134" s="142">
        <f t="shared" si="98"/>
        <v>8</v>
      </c>
      <c r="M134" s="142">
        <f t="shared" si="98"/>
        <v>3</v>
      </c>
      <c r="N134" s="142">
        <f t="shared" si="98"/>
        <v>2</v>
      </c>
      <c r="O134" s="142">
        <f t="shared" si="98"/>
        <v>3</v>
      </c>
      <c r="P134" s="142">
        <f t="shared" si="98"/>
        <v>1</v>
      </c>
      <c r="Q134" s="142">
        <f t="shared" si="98"/>
        <v>1</v>
      </c>
      <c r="R134" s="142">
        <f t="shared" si="98"/>
        <v>11</v>
      </c>
      <c r="S134" s="142">
        <f t="shared" si="98"/>
        <v>6</v>
      </c>
      <c r="T134" s="142">
        <f t="shared" si="98"/>
        <v>10</v>
      </c>
      <c r="U134" s="142">
        <f t="shared" si="98"/>
        <v>11</v>
      </c>
      <c r="V134" s="142">
        <f t="shared" si="98"/>
        <v>6</v>
      </c>
      <c r="W134" s="142">
        <f t="shared" si="98"/>
        <v>8</v>
      </c>
      <c r="X134" s="142">
        <f t="shared" si="98"/>
        <v>10</v>
      </c>
      <c r="Y134" s="142">
        <f t="shared" si="98"/>
        <v>8</v>
      </c>
      <c r="Z134" s="142">
        <f t="shared" si="98"/>
        <v>6</v>
      </c>
      <c r="AA134" s="142">
        <f t="shared" si="98"/>
        <v>0</v>
      </c>
      <c r="AB134" s="142">
        <f t="shared" si="98"/>
        <v>0</v>
      </c>
      <c r="AE134" s="8" t="s">
        <v>543</v>
      </c>
    </row>
    <row r="135" spans="10:38" ht="12" thickBot="1">
      <c r="J135" s="12"/>
      <c r="M135" s="27"/>
      <c r="N135" s="27">
        <f>IF(N133="-","-",AVERAGE(M134:N134))</f>
        <v>2.5</v>
      </c>
      <c r="O135" s="27"/>
      <c r="P135" s="27">
        <f>IF(P133="-","-",AVERAGE(O134:P134))</f>
        <v>2</v>
      </c>
      <c r="Q135" s="27"/>
      <c r="R135" s="27">
        <f>IF(R133="-","-",AVERAGE(Q134:R134))</f>
        <v>6</v>
      </c>
      <c r="S135" s="27"/>
      <c r="T135" s="27">
        <f>IF(T133="-","-",AVERAGE(S134:T134))</f>
        <v>8</v>
      </c>
      <c r="U135" s="27"/>
      <c r="V135" s="27">
        <f>IF(V133="-","-",AVERAGE(U134:V134))</f>
        <v>8.5</v>
      </c>
      <c r="W135" s="27"/>
      <c r="X135" s="27">
        <f>IF(X133="-","-",AVERAGE(W134:X134))</f>
        <v>9</v>
      </c>
      <c r="Y135" s="27"/>
      <c r="Z135" s="27" t="str">
        <f>IF(Z133="-","-",AVERAGE(Y134:Z134))</f>
        <v>-</v>
      </c>
      <c r="AA135" s="27"/>
      <c r="AB135" s="27" t="str">
        <f>IF(AB133="-","-",AVERAGE(AA134:AB134))</f>
        <v>-</v>
      </c>
      <c r="AE135" s="76">
        <f>IF(N135="-","",TRUNC(N135))</f>
        <v>2</v>
      </c>
      <c r="AF135" s="76">
        <f>IF(P135="-","",TRUNC(P135))</f>
        <v>2</v>
      </c>
      <c r="AG135" s="76">
        <f>IF(R135="-","",TRUNC(R135))</f>
        <v>6</v>
      </c>
      <c r="AH135" s="76">
        <f>IF(T135="-","",TRUNC(T135))</f>
        <v>8</v>
      </c>
      <c r="AI135" s="76">
        <f>IF(V135="-","",TRUNC(V135))</f>
        <v>8</v>
      </c>
      <c r="AJ135" s="76">
        <f>IF(X135="-","",TRUNC(X135))</f>
        <v>9</v>
      </c>
      <c r="AK135" s="76">
        <f>IF(Z135="-","",TRUNC(Z135))</f>
      </c>
      <c r="AL135" s="76">
        <f>IF(AB135="-","",TRUNC(AB135))</f>
      </c>
    </row>
    <row r="136" spans="2:38" ht="11.25" customHeight="1">
      <c r="B136" s="146" t="str">
        <f>IF(B134="",B124,B134)</f>
        <v>ユニット４</v>
      </c>
      <c r="C136" s="81" t="s">
        <v>548</v>
      </c>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2"/>
      <c r="AE136" s="77">
        <f aca="true" t="shared" si="99" ref="AE136:AL136">IF(AE135="",AD136,AD136+1)</f>
        <v>1</v>
      </c>
      <c r="AF136" s="77">
        <f t="shared" si="99"/>
        <v>2</v>
      </c>
      <c r="AG136" s="77">
        <f t="shared" si="99"/>
        <v>3</v>
      </c>
      <c r="AH136" s="77">
        <f t="shared" si="99"/>
        <v>4</v>
      </c>
      <c r="AI136" s="77">
        <f t="shared" si="99"/>
        <v>5</v>
      </c>
      <c r="AJ136" s="77">
        <f t="shared" si="99"/>
        <v>6</v>
      </c>
      <c r="AK136" s="77">
        <f t="shared" si="99"/>
        <v>6</v>
      </c>
      <c r="AL136" s="77">
        <f t="shared" si="99"/>
        <v>6</v>
      </c>
    </row>
    <row r="137" spans="2:38" ht="11.25" customHeight="1">
      <c r="B137" s="79" t="str">
        <f>B136&amp;"："&amp;AE123&amp;"："&amp;AE124&amp;"；"</f>
        <v>ユニット４：北国人+歩兵+バトルメード+隠居したメード+秘書官：耐久力+1*外見+2*敏捷+1*器用+1*知識+4*幸運+2；</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83"/>
      <c r="AE137" s="77" t="str">
        <f aca="true" t="shared" si="100" ref="AE137:AL137">IF(AD136=AE136,"",IF(AE136=MAX($AE136:$AL136),"","："))</f>
        <v>：</v>
      </c>
      <c r="AF137" s="77" t="str">
        <f t="shared" si="100"/>
        <v>：</v>
      </c>
      <c r="AG137" s="77" t="str">
        <f t="shared" si="100"/>
        <v>：</v>
      </c>
      <c r="AH137" s="77" t="str">
        <f t="shared" si="100"/>
        <v>：</v>
      </c>
      <c r="AI137" s="77" t="str">
        <f t="shared" si="100"/>
        <v>：</v>
      </c>
      <c r="AJ137" s="77">
        <f t="shared" si="100"/>
      </c>
      <c r="AK137" s="77">
        <f t="shared" si="100"/>
      </c>
      <c r="AL137" s="77">
        <f t="shared" si="100"/>
      </c>
    </row>
    <row r="138" spans="2:28" ht="11.25" customHeight="1">
      <c r="B138" s="79" t="s">
        <v>546</v>
      </c>
      <c r="C138" s="30"/>
      <c r="D138" s="30"/>
      <c r="E138" s="30"/>
      <c r="F138" s="30"/>
      <c r="G138" s="30"/>
      <c r="H138" s="30"/>
      <c r="I138" s="30"/>
      <c r="J138" s="46"/>
      <c r="K138" s="30"/>
      <c r="L138" s="165" t="str">
        <f>AE147</f>
        <v>　　＊北国人は一人につきターン開始時に食料１万ｔが増加する代わりに生物資源１万ｔを消費する。
　　＊北国人は一般行為判定を伴うイベントに出るたびに食料１万ｔを消費する。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＊バトルメードはＩ＝Ｄのパイロットになることができる。
　　＊バトルメードは援軍行為ができ、王女の許可があればどこの藩民としても活動できる。
　　＊隠居したメードは士族専用Ｉ＝Ｄのパイロットになることが出来る。
　　＊隠居したメードは援軍行為ができ、独自判断でどこの藩民としても活動出来る。
　　＊隠居したメードは宰相に対して直接メッセ上で意見を奏上する権限を持つ。この能力は根源力５００００以上を保有する時のみ使える。
　　＊隠居したメードは若いメードを鍛え上げる。若いメードに属するアイドレスの保有者の能力は評価＋２される。
　　＊隠居したメードは判定時に燃料１万ｔを必ず消費する。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c r="M138" s="165"/>
      <c r="N138" s="165"/>
      <c r="O138" s="165"/>
      <c r="P138" s="165"/>
      <c r="Q138" s="165"/>
      <c r="R138" s="165"/>
      <c r="S138" s="165"/>
      <c r="T138" s="165"/>
      <c r="U138" s="165"/>
      <c r="V138" s="165"/>
      <c r="W138" s="165"/>
      <c r="X138" s="165"/>
      <c r="Y138" s="165"/>
      <c r="Z138" s="165"/>
      <c r="AA138" s="165"/>
      <c r="AB138" s="166"/>
    </row>
    <row r="139" spans="2:28" ht="11.25" customHeight="1">
      <c r="B139" s="79" t="str">
        <f>D125&amp;C124&amp;E125&amp;C124&amp;F125&amp;C124&amp;G125&amp;C124&amp;H125&amp;C124&amp;I125&amp;C124&amp;J125&amp;C124&amp;K125&amp;C124&amp;L125</f>
        <v>体格：筋力：耐久力：外見：敏捷：器用：感覚：知識：幸運</v>
      </c>
      <c r="C139" s="30"/>
      <c r="D139" s="30"/>
      <c r="E139" s="30"/>
      <c r="F139" s="30"/>
      <c r="G139" s="30"/>
      <c r="H139" s="30"/>
      <c r="I139" s="30"/>
      <c r="J139" s="46"/>
      <c r="K139" s="30"/>
      <c r="L139" s="165"/>
      <c r="M139" s="165"/>
      <c r="N139" s="165"/>
      <c r="O139" s="165"/>
      <c r="P139" s="165"/>
      <c r="Q139" s="165"/>
      <c r="R139" s="165"/>
      <c r="S139" s="165"/>
      <c r="T139" s="165"/>
      <c r="U139" s="165"/>
      <c r="V139" s="165"/>
      <c r="W139" s="165"/>
      <c r="X139" s="165"/>
      <c r="Y139" s="165"/>
      <c r="Z139" s="165"/>
      <c r="AA139" s="165"/>
      <c r="AB139" s="166"/>
    </row>
    <row r="140" spans="2:31" ht="12" customHeight="1">
      <c r="B140" s="79" t="str">
        <f>D134&amp;C124&amp;E134&amp;C124&amp;F134&amp;C124&amp;G134&amp;C124&amp;H134&amp;C124&amp;I134&amp;C124&amp;J134&amp;C124&amp;K134&amp;C124&amp;L134</f>
        <v>3：1：2：8：11：8：6：10：8</v>
      </c>
      <c r="C140" s="30"/>
      <c r="D140" s="30"/>
      <c r="E140" s="30"/>
      <c r="F140" s="30"/>
      <c r="G140" s="30"/>
      <c r="H140" s="30"/>
      <c r="I140" s="30"/>
      <c r="J140" s="30"/>
      <c r="K140" s="30"/>
      <c r="L140" s="165"/>
      <c r="M140" s="165"/>
      <c r="N140" s="165"/>
      <c r="O140" s="165"/>
      <c r="P140" s="165"/>
      <c r="Q140" s="165"/>
      <c r="R140" s="165"/>
      <c r="S140" s="165"/>
      <c r="T140" s="165"/>
      <c r="U140" s="165"/>
      <c r="V140" s="165"/>
      <c r="W140" s="165"/>
      <c r="X140" s="165"/>
      <c r="Y140" s="165"/>
      <c r="Z140" s="165"/>
      <c r="AA140" s="165"/>
      <c r="AB140" s="166"/>
      <c r="AE140" s="8" t="str">
        <f>VLOOKUP(B126,データベース!A:L,11,FALSE)</f>
        <v>　　＊北国人は一人につきターン開始時に食料１万ｔが増加する代わりに生物資源１万ｔを消費する。
　　＊北国人は一般行為判定を伴うイベントに出るたびに食料１万ｔを消費する。
</v>
      </c>
    </row>
    <row r="141" spans="2:31" ht="12" customHeight="1">
      <c r="B141" s="79" t="s">
        <v>545</v>
      </c>
      <c r="C141" s="30"/>
      <c r="D141" s="30"/>
      <c r="E141" s="30"/>
      <c r="F141" s="30"/>
      <c r="G141" s="64"/>
      <c r="H141" s="64"/>
      <c r="I141" s="64"/>
      <c r="J141" s="64"/>
      <c r="K141" s="64"/>
      <c r="L141" s="165"/>
      <c r="M141" s="165"/>
      <c r="N141" s="165"/>
      <c r="O141" s="165"/>
      <c r="P141" s="165"/>
      <c r="Q141" s="165"/>
      <c r="R141" s="165"/>
      <c r="S141" s="165"/>
      <c r="T141" s="165"/>
      <c r="U141" s="165"/>
      <c r="V141" s="165"/>
      <c r="W141" s="165"/>
      <c r="X141" s="165"/>
      <c r="Y141" s="165"/>
      <c r="Z141" s="165"/>
      <c r="AA141" s="165"/>
      <c r="AB141" s="166"/>
      <c r="AE141" s="8" t="str">
        <f>VLOOKUP(B127,データベース!A:L,11,FALSE)</f>
        <v>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v>
      </c>
    </row>
    <row r="142" spans="2:31" ht="11.25" customHeight="1">
      <c r="B142" s="80" t="str">
        <f>AE131&amp;AE133&amp;AF131&amp;AF133&amp;AG131&amp;AG133&amp;AH131&amp;AH133&amp;AI131&amp;AI133&amp;AJ131&amp;AJ133&amp;AK131&amp;AK133&amp;AL131&amp;AL133</f>
        <v>装甲：白兵戦：近距離：中距離：遠距離：詠整医</v>
      </c>
      <c r="C142" s="46"/>
      <c r="D142" s="46"/>
      <c r="E142" s="46"/>
      <c r="F142" s="46"/>
      <c r="G142" s="46"/>
      <c r="H142" s="46"/>
      <c r="I142" s="46"/>
      <c r="J142" s="46"/>
      <c r="K142" s="46"/>
      <c r="L142" s="165"/>
      <c r="M142" s="165"/>
      <c r="N142" s="165"/>
      <c r="O142" s="165"/>
      <c r="P142" s="165"/>
      <c r="Q142" s="165"/>
      <c r="R142" s="165"/>
      <c r="S142" s="165"/>
      <c r="T142" s="165"/>
      <c r="U142" s="165"/>
      <c r="V142" s="165"/>
      <c r="W142" s="165"/>
      <c r="X142" s="165"/>
      <c r="Y142" s="165"/>
      <c r="Z142" s="165"/>
      <c r="AA142" s="165"/>
      <c r="AB142" s="166"/>
      <c r="AE142" s="8" t="str">
        <f>VLOOKUP(B128,データベース!A:L,11,FALSE)</f>
        <v>　　＊バトルメードはＩ＝Ｄのパイロットになることができる。
　　＊バトルメードは援軍行為ができ、王女の許可があればどこの藩民としても活動できる。
</v>
      </c>
    </row>
    <row r="143" spans="2:31" ht="12" customHeight="1">
      <c r="B143" s="80" t="str">
        <f>AE135&amp;AE137&amp;AF135&amp;AF137&amp;AG135&amp;AG137&amp;AH135&amp;AH137&amp;AI135&amp;AI137&amp;AJ135&amp;AJ137&amp;AK135&amp;AK137&amp;AL135&amp;AL137</f>
        <v>2：2：6：8：8：9</v>
      </c>
      <c r="C143" s="46"/>
      <c r="D143" s="46"/>
      <c r="E143" s="46"/>
      <c r="F143" s="46"/>
      <c r="G143" s="46"/>
      <c r="H143" s="46"/>
      <c r="I143" s="46"/>
      <c r="J143" s="46"/>
      <c r="K143" s="46"/>
      <c r="L143" s="165"/>
      <c r="M143" s="165"/>
      <c r="N143" s="165"/>
      <c r="O143" s="165"/>
      <c r="P143" s="165"/>
      <c r="Q143" s="165"/>
      <c r="R143" s="165"/>
      <c r="S143" s="165"/>
      <c r="T143" s="165"/>
      <c r="U143" s="165"/>
      <c r="V143" s="165"/>
      <c r="W143" s="165"/>
      <c r="X143" s="165"/>
      <c r="Y143" s="165"/>
      <c r="Z143" s="165"/>
      <c r="AA143" s="165"/>
      <c r="AB143" s="166"/>
      <c r="AE143" s="8" t="str">
        <f>VLOOKUP(B129,データベース!A:L,11,FALSE)</f>
        <v>　　＊隠居したメードは士族専用Ｉ＝Ｄのパイロットになることが出来る。
　　＊隠居したメードは援軍行為ができ、独自判断でどこの藩民としても活動出来る。
　　＊隠居したメードは宰相に対して直接メッセ上で意見を奏上する権限を持つ。この能力は根源力５００００以上を保有する時のみ使える。
　　＊隠居したメードは若いメードを鍛え上げる。若いメードに属するアイドレスの保有者の能力は評価＋２される。
　　＊隠居したメードは判定時に燃料１万ｔを必ず消費する。
</v>
      </c>
    </row>
    <row r="144" spans="2:31" ht="12" customHeight="1">
      <c r="B144" s="110"/>
      <c r="C144" s="46"/>
      <c r="D144" s="46"/>
      <c r="E144" s="46"/>
      <c r="F144" s="46"/>
      <c r="G144" s="46"/>
      <c r="H144" s="46"/>
      <c r="I144" s="46"/>
      <c r="J144" s="46"/>
      <c r="K144" s="46"/>
      <c r="L144" s="165"/>
      <c r="M144" s="165"/>
      <c r="N144" s="165"/>
      <c r="O144" s="165"/>
      <c r="P144" s="165"/>
      <c r="Q144" s="165"/>
      <c r="R144" s="165"/>
      <c r="S144" s="165"/>
      <c r="T144" s="165"/>
      <c r="U144" s="165"/>
      <c r="V144" s="165"/>
      <c r="W144" s="165"/>
      <c r="X144" s="165"/>
      <c r="Y144" s="165"/>
      <c r="Z144" s="165"/>
      <c r="AA144" s="165"/>
      <c r="AB144" s="166"/>
      <c r="AE144" s="8" t="str">
        <f>VLOOKUP(B130,データベース!A:L,11,FALSE)</f>
        <v>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v>
      </c>
    </row>
    <row r="145" spans="2:31" ht="12" customHeight="1">
      <c r="B145" s="110"/>
      <c r="C145" s="46"/>
      <c r="D145" s="46"/>
      <c r="E145" s="46"/>
      <c r="F145" s="46"/>
      <c r="G145" s="46"/>
      <c r="H145" s="46"/>
      <c r="I145" s="46"/>
      <c r="J145" s="46"/>
      <c r="K145" s="46"/>
      <c r="L145" s="165"/>
      <c r="M145" s="165"/>
      <c r="N145" s="165"/>
      <c r="O145" s="165"/>
      <c r="P145" s="165"/>
      <c r="Q145" s="165"/>
      <c r="R145" s="165"/>
      <c r="S145" s="165"/>
      <c r="T145" s="165"/>
      <c r="U145" s="165"/>
      <c r="V145" s="165"/>
      <c r="W145" s="165"/>
      <c r="X145" s="165"/>
      <c r="Y145" s="165"/>
      <c r="Z145" s="165"/>
      <c r="AA145" s="165"/>
      <c r="AB145" s="166"/>
      <c r="AE145" s="8" t="str">
        <f>VLOOKUP(B131,データベース!A:L,11,FALSE)</f>
        <v>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row>
    <row r="146" spans="2:28" ht="11.25" customHeight="1">
      <c r="B146" s="110"/>
      <c r="C146" s="46"/>
      <c r="D146" s="46"/>
      <c r="E146" s="46"/>
      <c r="F146" s="46"/>
      <c r="G146" s="46"/>
      <c r="H146" s="46"/>
      <c r="I146" s="46"/>
      <c r="J146" s="46"/>
      <c r="K146" s="46"/>
      <c r="L146" s="165"/>
      <c r="M146" s="165"/>
      <c r="N146" s="165"/>
      <c r="O146" s="165"/>
      <c r="P146" s="165"/>
      <c r="Q146" s="165"/>
      <c r="R146" s="165"/>
      <c r="S146" s="165"/>
      <c r="T146" s="165"/>
      <c r="U146" s="165"/>
      <c r="V146" s="165"/>
      <c r="W146" s="165"/>
      <c r="X146" s="165"/>
      <c r="Y146" s="165"/>
      <c r="Z146" s="165"/>
      <c r="AA146" s="165"/>
      <c r="AB146" s="166"/>
    </row>
    <row r="147" spans="2:31" ht="12" customHeight="1">
      <c r="B147" s="110"/>
      <c r="C147" s="46"/>
      <c r="D147" s="46"/>
      <c r="E147" s="46"/>
      <c r="F147" s="46"/>
      <c r="G147" s="46"/>
      <c r="H147" s="46"/>
      <c r="I147" s="46"/>
      <c r="J147" s="46"/>
      <c r="K147" s="46"/>
      <c r="L147" s="165"/>
      <c r="M147" s="165"/>
      <c r="N147" s="165"/>
      <c r="O147" s="165"/>
      <c r="P147" s="165"/>
      <c r="Q147" s="165"/>
      <c r="R147" s="165"/>
      <c r="S147" s="165"/>
      <c r="T147" s="165"/>
      <c r="U147" s="165"/>
      <c r="V147" s="165"/>
      <c r="W147" s="165"/>
      <c r="X147" s="165"/>
      <c r="Y147" s="165"/>
      <c r="Z147" s="165"/>
      <c r="AA147" s="165"/>
      <c r="AB147" s="166"/>
      <c r="AE147" s="8" t="str">
        <f>AE140&amp;AE141&amp;AE142&amp;AE143&amp;AE144&amp;AE145</f>
        <v>　　＊北国人は一人につきターン開始時に食料１万ｔが増加する代わりに生物資源１万ｔを消費する。
　　＊北国人は一般行為判定を伴うイベントに出るたびに食料１万ｔを消費する。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＊バトルメードはＩ＝Ｄのパイロットになることができる。
　　＊バトルメードは援軍行為ができ、王女の許可があればどこの藩民としても活動できる。
　　＊隠居したメードは士族専用Ｉ＝Ｄのパイロットになることが出来る。
　　＊隠居したメードは援軍行為ができ、独自判断でどこの藩民としても活動出来る。
　　＊隠居したメードは宰相に対して直接メッセ上で意見を奏上する権限を持つ。この能力は根源力５００００以上を保有する時のみ使える。
　　＊隠居したメードは若いメードを鍛え上げる。若いメードに属するアイドレスの保有者の能力は評価＋２される。
　　＊隠居したメードは判定時に燃料１万ｔを必ず消費する。
　　＊秘書官は全ての出仕を行うことができる。
　　＊秘書官はＩ＝Ｄ、艦船のパイロットになることができ、これらを使った判定では評価＋１を受ける。
　　＊秘書官アイドレスは秘書官として任官する間、自動的に貸与され（根源力などはない）、退官すると自動返還される。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row>
    <row r="148" spans="2:28" ht="12" customHeight="1">
      <c r="B148" s="110"/>
      <c r="C148" s="46"/>
      <c r="D148" s="46"/>
      <c r="E148" s="46"/>
      <c r="F148" s="46"/>
      <c r="G148" s="46"/>
      <c r="H148" s="46"/>
      <c r="I148" s="46"/>
      <c r="J148" s="46"/>
      <c r="K148" s="46"/>
      <c r="L148" s="165"/>
      <c r="M148" s="165"/>
      <c r="N148" s="165"/>
      <c r="O148" s="165"/>
      <c r="P148" s="165"/>
      <c r="Q148" s="165"/>
      <c r="R148" s="165"/>
      <c r="S148" s="165"/>
      <c r="T148" s="165"/>
      <c r="U148" s="165"/>
      <c r="V148" s="165"/>
      <c r="W148" s="165"/>
      <c r="X148" s="165"/>
      <c r="Y148" s="165"/>
      <c r="Z148" s="165"/>
      <c r="AA148" s="165"/>
      <c r="AB148" s="166"/>
    </row>
    <row r="149" spans="2:28" ht="12" customHeight="1">
      <c r="B149" s="110"/>
      <c r="C149" s="46"/>
      <c r="D149" s="46"/>
      <c r="E149" s="46"/>
      <c r="F149" s="46"/>
      <c r="G149" s="46"/>
      <c r="H149" s="46"/>
      <c r="I149" s="46"/>
      <c r="J149" s="46"/>
      <c r="K149" s="46"/>
      <c r="L149" s="165"/>
      <c r="M149" s="165"/>
      <c r="N149" s="165"/>
      <c r="O149" s="165"/>
      <c r="P149" s="165"/>
      <c r="Q149" s="165"/>
      <c r="R149" s="165"/>
      <c r="S149" s="165"/>
      <c r="T149" s="165"/>
      <c r="U149" s="165"/>
      <c r="V149" s="165"/>
      <c r="W149" s="165"/>
      <c r="X149" s="165"/>
      <c r="Y149" s="165"/>
      <c r="Z149" s="165"/>
      <c r="AA149" s="165"/>
      <c r="AB149" s="166"/>
    </row>
    <row r="150" spans="2:28" ht="12" customHeight="1">
      <c r="B150" s="110"/>
      <c r="C150" s="46"/>
      <c r="D150" s="46"/>
      <c r="E150" s="46"/>
      <c r="F150" s="46"/>
      <c r="G150" s="46"/>
      <c r="H150" s="46"/>
      <c r="I150" s="46"/>
      <c r="J150" s="46"/>
      <c r="K150" s="46"/>
      <c r="L150" s="165"/>
      <c r="M150" s="165"/>
      <c r="N150" s="165"/>
      <c r="O150" s="165"/>
      <c r="P150" s="165"/>
      <c r="Q150" s="165"/>
      <c r="R150" s="165"/>
      <c r="S150" s="165"/>
      <c r="T150" s="165"/>
      <c r="U150" s="165"/>
      <c r="V150" s="165"/>
      <c r="W150" s="165"/>
      <c r="X150" s="165"/>
      <c r="Y150" s="165"/>
      <c r="Z150" s="165"/>
      <c r="AA150" s="165"/>
      <c r="AB150" s="166"/>
    </row>
    <row r="151" spans="2:28" ht="11.25" customHeight="1">
      <c r="B151" s="110"/>
      <c r="C151" s="46"/>
      <c r="D151" s="46"/>
      <c r="E151" s="46"/>
      <c r="F151" s="46"/>
      <c r="G151" s="46"/>
      <c r="H151" s="46"/>
      <c r="I151" s="46"/>
      <c r="J151" s="46"/>
      <c r="K151" s="46"/>
      <c r="L151" s="165"/>
      <c r="M151" s="165"/>
      <c r="N151" s="165"/>
      <c r="O151" s="165"/>
      <c r="P151" s="165"/>
      <c r="Q151" s="165"/>
      <c r="R151" s="165"/>
      <c r="S151" s="165"/>
      <c r="T151" s="165"/>
      <c r="U151" s="165"/>
      <c r="V151" s="165"/>
      <c r="W151" s="165"/>
      <c r="X151" s="165"/>
      <c r="Y151" s="165"/>
      <c r="Z151" s="165"/>
      <c r="AA151" s="165"/>
      <c r="AB151" s="166"/>
    </row>
    <row r="152" spans="2:28" ht="12" customHeight="1">
      <c r="B152" s="110"/>
      <c r="C152" s="46"/>
      <c r="D152" s="46"/>
      <c r="E152" s="46"/>
      <c r="F152" s="46"/>
      <c r="G152" s="46"/>
      <c r="H152" s="46"/>
      <c r="I152" s="46"/>
      <c r="J152" s="46"/>
      <c r="K152" s="46"/>
      <c r="L152" s="165"/>
      <c r="M152" s="165"/>
      <c r="N152" s="165"/>
      <c r="O152" s="165"/>
      <c r="P152" s="165"/>
      <c r="Q152" s="165"/>
      <c r="R152" s="165"/>
      <c r="S152" s="165"/>
      <c r="T152" s="165"/>
      <c r="U152" s="165"/>
      <c r="V152" s="165"/>
      <c r="W152" s="165"/>
      <c r="X152" s="165"/>
      <c r="Y152" s="165"/>
      <c r="Z152" s="165"/>
      <c r="AA152" s="165"/>
      <c r="AB152" s="166"/>
    </row>
    <row r="153" spans="2:28" ht="12" customHeight="1">
      <c r="B153" s="110"/>
      <c r="C153" s="46"/>
      <c r="D153" s="46"/>
      <c r="E153" s="46"/>
      <c r="F153" s="46"/>
      <c r="G153" s="46"/>
      <c r="H153" s="46"/>
      <c r="I153" s="46"/>
      <c r="J153" s="46"/>
      <c r="K153" s="46"/>
      <c r="L153" s="165"/>
      <c r="M153" s="165"/>
      <c r="N153" s="165"/>
      <c r="O153" s="165"/>
      <c r="P153" s="165"/>
      <c r="Q153" s="165"/>
      <c r="R153" s="165"/>
      <c r="S153" s="165"/>
      <c r="T153" s="165"/>
      <c r="U153" s="165"/>
      <c r="V153" s="165"/>
      <c r="W153" s="165"/>
      <c r="X153" s="165"/>
      <c r="Y153" s="165"/>
      <c r="Z153" s="165"/>
      <c r="AA153" s="165"/>
      <c r="AB153" s="166"/>
    </row>
    <row r="154" spans="2:28" ht="12.75" customHeight="1" thickBot="1">
      <c r="B154" s="111"/>
      <c r="C154" s="112"/>
      <c r="D154" s="112"/>
      <c r="E154" s="112"/>
      <c r="F154" s="112"/>
      <c r="G154" s="112"/>
      <c r="H154" s="112"/>
      <c r="I154" s="112"/>
      <c r="J154" s="112"/>
      <c r="K154" s="112"/>
      <c r="L154" s="167"/>
      <c r="M154" s="167"/>
      <c r="N154" s="167"/>
      <c r="O154" s="167"/>
      <c r="P154" s="167"/>
      <c r="Q154" s="167"/>
      <c r="R154" s="167"/>
      <c r="S154" s="167"/>
      <c r="T154" s="167"/>
      <c r="U154" s="167"/>
      <c r="V154" s="167"/>
      <c r="W154" s="167"/>
      <c r="X154" s="167"/>
      <c r="Y154" s="167"/>
      <c r="Z154" s="167"/>
      <c r="AA154" s="167"/>
      <c r="AB154" s="168"/>
    </row>
    <row r="156" spans="14:31" ht="12" thickBot="1">
      <c r="N156" s="8" t="s">
        <v>225</v>
      </c>
      <c r="AE156" s="75" t="str">
        <f>B159&amp;"国人+"&amp;B160&amp;"+"&amp;B161&amp;"+"&amp;B162&amp;"+"&amp;B163</f>
        <v>北国人+テストパイロット+歩兵+なし+なし</v>
      </c>
    </row>
    <row r="157" spans="2:31" ht="12" customHeight="1" thickBot="1">
      <c r="B157" s="149" t="s">
        <v>244</v>
      </c>
      <c r="C157" s="150" t="s">
        <v>547</v>
      </c>
      <c r="D157" s="150"/>
      <c r="E157" s="150"/>
      <c r="F157" s="150"/>
      <c r="G157" s="150"/>
      <c r="H157" s="150"/>
      <c r="I157" s="150"/>
      <c r="J157" s="150"/>
      <c r="K157" s="150"/>
      <c r="L157" s="151"/>
      <c r="M157" s="65" t="s">
        <v>297</v>
      </c>
      <c r="N157" s="66"/>
      <c r="O157" s="67" t="s">
        <v>288</v>
      </c>
      <c r="P157" s="68"/>
      <c r="Q157" s="65" t="s">
        <v>289</v>
      </c>
      <c r="R157" s="66"/>
      <c r="S157" s="67" t="s">
        <v>290</v>
      </c>
      <c r="T157" s="68"/>
      <c r="U157" s="65" t="s">
        <v>291</v>
      </c>
      <c r="V157" s="71"/>
      <c r="W157" s="73" t="s">
        <v>542</v>
      </c>
      <c r="X157" s="74"/>
      <c r="Y157" s="72" t="s">
        <v>393</v>
      </c>
      <c r="Z157" s="66"/>
      <c r="AA157" s="73" t="s">
        <v>536</v>
      </c>
      <c r="AB157" s="74"/>
      <c r="AE157" s="63" t="str">
        <f>AE160&amp;AE162&amp;AF160&amp;AF162&amp;AG160&amp;AG162&amp;AH160&amp;AH162&amp;AI160&amp;AI162&amp;AJ160&amp;AJ162&amp;AK160&amp;AK162&amp;AL160&amp;AL162&amp;AM160</f>
        <v>耐久力+1*外見+2*敏捷+1*器用+1*知識+4*幸運+2</v>
      </c>
    </row>
    <row r="158" spans="2:28" ht="36" thickBot="1">
      <c r="B158" s="48" t="s">
        <v>534</v>
      </c>
      <c r="C158" s="49" t="s">
        <v>130</v>
      </c>
      <c r="D158" s="50" t="s">
        <v>131</v>
      </c>
      <c r="E158" s="50" t="s">
        <v>132</v>
      </c>
      <c r="F158" s="50" t="s">
        <v>133</v>
      </c>
      <c r="G158" s="50" t="s">
        <v>134</v>
      </c>
      <c r="H158" s="50" t="s">
        <v>135</v>
      </c>
      <c r="I158" s="50" t="s">
        <v>136</v>
      </c>
      <c r="J158" s="50" t="s">
        <v>137</v>
      </c>
      <c r="K158" s="50" t="s">
        <v>138</v>
      </c>
      <c r="L158" s="51" t="s">
        <v>139</v>
      </c>
      <c r="M158" s="56" t="s">
        <v>295</v>
      </c>
      <c r="N158" s="56" t="s">
        <v>298</v>
      </c>
      <c r="O158" s="57" t="s">
        <v>295</v>
      </c>
      <c r="P158" s="57" t="s">
        <v>296</v>
      </c>
      <c r="Q158" s="56" t="s">
        <v>296</v>
      </c>
      <c r="R158" s="56" t="s">
        <v>294</v>
      </c>
      <c r="S158" s="57" t="s">
        <v>293</v>
      </c>
      <c r="T158" s="57" t="s">
        <v>302</v>
      </c>
      <c r="U158" s="56" t="s">
        <v>294</v>
      </c>
      <c r="V158" s="56" t="s">
        <v>293</v>
      </c>
      <c r="W158" s="70" t="s">
        <v>303</v>
      </c>
      <c r="X158" s="70" t="s">
        <v>302</v>
      </c>
      <c r="Y158" s="56" t="s">
        <v>394</v>
      </c>
      <c r="Z158" s="56" t="s">
        <v>293</v>
      </c>
      <c r="AA158" s="145"/>
      <c r="AB158" s="145"/>
    </row>
    <row r="159" spans="2:31" ht="11.25">
      <c r="B159" s="23" t="s">
        <v>685</v>
      </c>
      <c r="C159" s="24" t="s">
        <v>140</v>
      </c>
      <c r="D159" s="25">
        <f>VLOOKUP(B159,[0]!アイドレス,2,FALSE)</f>
        <v>1</v>
      </c>
      <c r="E159" s="25">
        <f>VLOOKUP(B159,[0]!アイドレス,3,FALSE)</f>
        <v>0</v>
      </c>
      <c r="F159" s="25">
        <f>VLOOKUP(B159,[0]!アイドレス,4,FALSE)</f>
        <v>-1</v>
      </c>
      <c r="G159" s="25">
        <f>VLOOKUP(B159,[0]!アイドレス,5,FALSE)</f>
        <v>1</v>
      </c>
      <c r="H159" s="25">
        <f>VLOOKUP(B159,[0]!アイドレス,6,FALSE)</f>
        <v>0</v>
      </c>
      <c r="I159" s="25">
        <f>VLOOKUP(B159,[0]!アイドレス,7,FALSE)</f>
        <v>0</v>
      </c>
      <c r="J159" s="25">
        <f>VLOOKUP(B159,[0]!アイドレス,8,FALSE)</f>
        <v>0</v>
      </c>
      <c r="K159" s="25">
        <f>VLOOKUP(B159,[0]!アイドレス,9,FALSE)</f>
        <v>1</v>
      </c>
      <c r="L159" s="25">
        <f>VLOOKUP(B159,[0]!アイドレス,10,FALSE)</f>
        <v>0</v>
      </c>
      <c r="M159" s="25">
        <f>D159</f>
        <v>1</v>
      </c>
      <c r="N159" s="25">
        <f>F159</f>
        <v>-1</v>
      </c>
      <c r="O159" s="25">
        <f>D159</f>
        <v>1</v>
      </c>
      <c r="P159" s="25">
        <f>E159</f>
        <v>0</v>
      </c>
      <c r="Q159" s="25">
        <f>E159</f>
        <v>0</v>
      </c>
      <c r="R159" s="25">
        <f>H159</f>
        <v>0</v>
      </c>
      <c r="S159" s="25">
        <f>J159</f>
        <v>0</v>
      </c>
      <c r="T159" s="25">
        <f>K159</f>
        <v>1</v>
      </c>
      <c r="U159" s="25">
        <f>H159</f>
        <v>0</v>
      </c>
      <c r="V159" s="25">
        <f>J159</f>
        <v>0</v>
      </c>
      <c r="W159" s="25">
        <f>I159</f>
        <v>0</v>
      </c>
      <c r="X159" s="25">
        <f>K159</f>
        <v>1</v>
      </c>
      <c r="Y159" s="25">
        <f>G159</f>
        <v>1</v>
      </c>
      <c r="Z159" s="25">
        <f>J159</f>
        <v>0</v>
      </c>
      <c r="AA159" s="143"/>
      <c r="AB159" s="143"/>
      <c r="AE159" s="8" t="s">
        <v>540</v>
      </c>
    </row>
    <row r="160" spans="2:51" ht="12">
      <c r="B160" s="26" t="s">
        <v>56</v>
      </c>
      <c r="C160" s="24" t="s">
        <v>142</v>
      </c>
      <c r="D160" s="25">
        <f>VLOOKUP(B160,[0]!アイドレス,2,FALSE)</f>
        <v>0</v>
      </c>
      <c r="E160" s="25">
        <f>VLOOKUP(B160,[0]!アイドレス,3,FALSE)</f>
        <v>-1</v>
      </c>
      <c r="F160" s="25">
        <f>VLOOKUP(B160,[0]!アイドレス,4,FALSE)</f>
        <v>0</v>
      </c>
      <c r="G160" s="25">
        <f>VLOOKUP(B160,[0]!アイドレス,5,FALSE)</f>
        <v>0</v>
      </c>
      <c r="H160" s="25">
        <f>VLOOKUP(B160,[0]!アイドレス,6,FALSE)</f>
        <v>0</v>
      </c>
      <c r="I160" s="25">
        <f>VLOOKUP(B160,[0]!アイドレス,7,FALSE)</f>
        <v>2</v>
      </c>
      <c r="J160" s="25">
        <f>VLOOKUP(B160,[0]!アイドレス,8,FALSE)</f>
        <v>1</v>
      </c>
      <c r="K160" s="25">
        <f>VLOOKUP(B160,[0]!アイドレス,9,FALSE)</f>
        <v>1</v>
      </c>
      <c r="L160" s="25">
        <f>VLOOKUP(B160,[0]!アイドレス,10,FALSE)</f>
        <v>-1</v>
      </c>
      <c r="M160" s="25">
        <f aca="true" t="shared" si="101" ref="M160:M165">D160</f>
        <v>0</v>
      </c>
      <c r="N160" s="25">
        <f aca="true" t="shared" si="102" ref="N160:N165">F160</f>
        <v>0</v>
      </c>
      <c r="O160" s="25">
        <f aca="true" t="shared" si="103" ref="O160:O165">D160</f>
        <v>0</v>
      </c>
      <c r="P160" s="25">
        <f aca="true" t="shared" si="104" ref="P160:P165">E160</f>
        <v>-1</v>
      </c>
      <c r="Q160" s="25">
        <f aca="true" t="shared" si="105" ref="Q160:Q165">E160</f>
        <v>-1</v>
      </c>
      <c r="R160" s="25">
        <f aca="true" t="shared" si="106" ref="R160:R165">H160</f>
        <v>0</v>
      </c>
      <c r="S160" s="25">
        <f aca="true" t="shared" si="107" ref="S160:S165">J160</f>
        <v>1</v>
      </c>
      <c r="T160" s="25">
        <f aca="true" t="shared" si="108" ref="T160:T165">K160</f>
        <v>1</v>
      </c>
      <c r="U160" s="25">
        <f aca="true" t="shared" si="109" ref="U160:U165">H160</f>
        <v>0</v>
      </c>
      <c r="V160" s="25">
        <f aca="true" t="shared" si="110" ref="V160:V165">J160</f>
        <v>1</v>
      </c>
      <c r="W160" s="25">
        <f aca="true" t="shared" si="111" ref="W160:W165">I160</f>
        <v>2</v>
      </c>
      <c r="X160" s="25">
        <f aca="true" t="shared" si="112" ref="X160:X165">K160</f>
        <v>1</v>
      </c>
      <c r="Y160" s="25">
        <f aca="true" t="shared" si="113" ref="Y160:Y165">G160</f>
        <v>0</v>
      </c>
      <c r="Z160" s="25">
        <f aca="true" t="shared" si="114" ref="Z160:Z165">J160</f>
        <v>1</v>
      </c>
      <c r="AA160" s="143"/>
      <c r="AB160" s="143"/>
      <c r="AE160" s="69">
        <f aca="true" t="shared" si="115" ref="AE160:AM160">IF(D165="","",D158&amp;"+"&amp;D165)</f>
      </c>
      <c r="AF160" s="69">
        <f t="shared" si="115"/>
      </c>
      <c r="AG160" s="69" t="str">
        <f t="shared" si="115"/>
        <v>耐久力+1</v>
      </c>
      <c r="AH160" s="69" t="str">
        <f t="shared" si="115"/>
        <v>外見+2</v>
      </c>
      <c r="AI160" s="69" t="str">
        <f t="shared" si="115"/>
        <v>敏捷+1</v>
      </c>
      <c r="AJ160" s="69" t="str">
        <f t="shared" si="115"/>
        <v>器用+1</v>
      </c>
      <c r="AK160" s="69">
        <f t="shared" si="115"/>
      </c>
      <c r="AL160" s="69" t="str">
        <f t="shared" si="115"/>
        <v>知識+4</v>
      </c>
      <c r="AM160" s="69" t="str">
        <f t="shared" si="115"/>
        <v>幸運+2</v>
      </c>
      <c r="AP160" s="46" t="s">
        <v>842</v>
      </c>
      <c r="AQ160" s="1"/>
      <c r="AR160" s="1"/>
      <c r="AS160" s="1"/>
      <c r="AT160" s="1"/>
      <c r="AU160" s="1"/>
      <c r="AV160" s="1"/>
      <c r="AW160" s="1"/>
      <c r="AX160" s="1"/>
      <c r="AY160" s="1"/>
    </row>
    <row r="161" spans="2:52" ht="12">
      <c r="B161" s="26" t="s">
        <v>247</v>
      </c>
      <c r="C161" s="24" t="s">
        <v>172</v>
      </c>
      <c r="D161" s="25">
        <f>VLOOKUP(B161,[0]!アイドレス,2,FALSE)</f>
        <v>0</v>
      </c>
      <c r="E161" s="25">
        <f>VLOOKUP(B161,[0]!アイドレス,3,FALSE)</f>
        <v>0</v>
      </c>
      <c r="F161" s="25">
        <f>VLOOKUP(B161,[0]!アイドレス,4,FALSE)</f>
        <v>1</v>
      </c>
      <c r="G161" s="25">
        <f>VLOOKUP(B161,[0]!アイドレス,5,FALSE)</f>
        <v>0</v>
      </c>
      <c r="H161" s="25">
        <f>VLOOKUP(B161,[0]!アイドレス,6,FALSE)</f>
        <v>1</v>
      </c>
      <c r="I161" s="25">
        <f>VLOOKUP(B161,[0]!アイドレス,7,FALSE)</f>
        <v>-1</v>
      </c>
      <c r="J161" s="25">
        <f>VLOOKUP(B161,[0]!アイドレス,8,FALSE)</f>
        <v>0</v>
      </c>
      <c r="K161" s="25">
        <f>VLOOKUP(B161,[0]!アイドレス,9,FALSE)</f>
        <v>1</v>
      </c>
      <c r="L161" s="25">
        <f>VLOOKUP(B161,[0]!アイドレス,10,FALSE)</f>
        <v>-1</v>
      </c>
      <c r="M161" s="25">
        <f t="shared" si="101"/>
        <v>0</v>
      </c>
      <c r="N161" s="25">
        <f t="shared" si="102"/>
        <v>1</v>
      </c>
      <c r="O161" s="25">
        <f t="shared" si="103"/>
        <v>0</v>
      </c>
      <c r="P161" s="25">
        <f t="shared" si="104"/>
        <v>0</v>
      </c>
      <c r="Q161" s="25">
        <f t="shared" si="105"/>
        <v>0</v>
      </c>
      <c r="R161" s="25">
        <f t="shared" si="106"/>
        <v>1</v>
      </c>
      <c r="S161" s="25">
        <f t="shared" si="107"/>
        <v>0</v>
      </c>
      <c r="T161" s="25">
        <f t="shared" si="108"/>
        <v>1</v>
      </c>
      <c r="U161" s="25">
        <f t="shared" si="109"/>
        <v>1</v>
      </c>
      <c r="V161" s="25">
        <f t="shared" si="110"/>
        <v>0</v>
      </c>
      <c r="W161" s="25">
        <f t="shared" si="111"/>
        <v>-1</v>
      </c>
      <c r="X161" s="25">
        <f t="shared" si="112"/>
        <v>1</v>
      </c>
      <c r="Y161" s="25">
        <f t="shared" si="113"/>
        <v>0</v>
      </c>
      <c r="Z161" s="25">
        <f t="shared" si="114"/>
        <v>0</v>
      </c>
      <c r="AA161" s="143"/>
      <c r="AB161" s="143"/>
      <c r="AE161" s="69">
        <f>IF(AE160="",AC163,AC163+1)</f>
        <v>0</v>
      </c>
      <c r="AF161" s="69">
        <f aca="true" t="shared" si="116" ref="AF161:AM161">IF(AF160="",AE161,AE161+1)</f>
        <v>0</v>
      </c>
      <c r="AG161" s="69">
        <f t="shared" si="116"/>
        <v>1</v>
      </c>
      <c r="AH161" s="69">
        <f t="shared" si="116"/>
        <v>2</v>
      </c>
      <c r="AI161" s="69">
        <f t="shared" si="116"/>
        <v>3</v>
      </c>
      <c r="AJ161" s="69">
        <f t="shared" si="116"/>
        <v>4</v>
      </c>
      <c r="AK161" s="69">
        <f t="shared" si="116"/>
        <v>4</v>
      </c>
      <c r="AL161" s="69">
        <f t="shared" si="116"/>
        <v>5</v>
      </c>
      <c r="AM161" s="69">
        <f t="shared" si="116"/>
        <v>6</v>
      </c>
      <c r="AP161" s="87"/>
      <c r="AQ161" s="90" t="str">
        <f>B157</f>
        <v>ユニット５</v>
      </c>
      <c r="AR161" s="32">
        <f aca="true" t="shared" si="117" ref="AR161:AZ161">D167</f>
        <v>3</v>
      </c>
      <c r="AS161" s="32">
        <f t="shared" si="117"/>
        <v>1</v>
      </c>
      <c r="AT161" s="32">
        <f t="shared" si="117"/>
        <v>3</v>
      </c>
      <c r="AU161" s="32">
        <f t="shared" si="117"/>
        <v>5</v>
      </c>
      <c r="AV161" s="32">
        <f t="shared" si="117"/>
        <v>4</v>
      </c>
      <c r="AW161" s="32">
        <f t="shared" si="117"/>
        <v>4</v>
      </c>
      <c r="AX161" s="32">
        <f t="shared" si="117"/>
        <v>3</v>
      </c>
      <c r="AY161" s="32">
        <f t="shared" si="117"/>
        <v>9</v>
      </c>
      <c r="AZ161" s="32">
        <f t="shared" si="117"/>
        <v>2</v>
      </c>
    </row>
    <row r="162" spans="2:52" ht="11.25">
      <c r="B162" s="26" t="s">
        <v>691</v>
      </c>
      <c r="C162" s="24" t="s">
        <v>174</v>
      </c>
      <c r="D162" s="25">
        <f>VLOOKUP(B162,[0]!アイドレス,2,FALSE)</f>
        <v>0</v>
      </c>
      <c r="E162" s="25">
        <f>VLOOKUP(B162,[0]!アイドレス,3,FALSE)</f>
        <v>0</v>
      </c>
      <c r="F162" s="25">
        <f>VLOOKUP(B162,[0]!アイドレス,4,FALSE)</f>
        <v>0</v>
      </c>
      <c r="G162" s="25">
        <f>VLOOKUP(B162,[0]!アイドレス,5,FALSE)</f>
        <v>0</v>
      </c>
      <c r="H162" s="25">
        <f>VLOOKUP(B162,[0]!アイドレス,6,FALSE)</f>
        <v>0</v>
      </c>
      <c r="I162" s="25">
        <f>VLOOKUP(B162,[0]!アイドレス,7,FALSE)</f>
        <v>0</v>
      </c>
      <c r="J162" s="25">
        <f>VLOOKUP(B162,[0]!アイドレス,8,FALSE)</f>
        <v>0</v>
      </c>
      <c r="K162" s="25">
        <f>VLOOKUP(B162,[0]!アイドレス,9,FALSE)</f>
        <v>0</v>
      </c>
      <c r="L162" s="25">
        <f>VLOOKUP(B162,[0]!アイドレス,10,FALSE)</f>
        <v>0</v>
      </c>
      <c r="M162" s="25">
        <f t="shared" si="101"/>
        <v>0</v>
      </c>
      <c r="N162" s="25">
        <f t="shared" si="102"/>
        <v>0</v>
      </c>
      <c r="O162" s="25">
        <f t="shared" si="103"/>
        <v>0</v>
      </c>
      <c r="P162" s="25">
        <f t="shared" si="104"/>
        <v>0</v>
      </c>
      <c r="Q162" s="25">
        <f t="shared" si="105"/>
        <v>0</v>
      </c>
      <c r="R162" s="25">
        <f t="shared" si="106"/>
        <v>0</v>
      </c>
      <c r="S162" s="25">
        <f t="shared" si="107"/>
        <v>0</v>
      </c>
      <c r="T162" s="25">
        <f t="shared" si="108"/>
        <v>0</v>
      </c>
      <c r="U162" s="25">
        <f t="shared" si="109"/>
        <v>0</v>
      </c>
      <c r="V162" s="25">
        <f t="shared" si="110"/>
        <v>0</v>
      </c>
      <c r="W162" s="25">
        <f t="shared" si="111"/>
        <v>0</v>
      </c>
      <c r="X162" s="25">
        <f t="shared" si="112"/>
        <v>0</v>
      </c>
      <c r="Y162" s="25">
        <f t="shared" si="113"/>
        <v>0</v>
      </c>
      <c r="Z162" s="25">
        <f t="shared" si="114"/>
        <v>0</v>
      </c>
      <c r="AA162" s="143"/>
      <c r="AB162" s="143"/>
      <c r="AE162" s="69">
        <f>IF(AC163=AE161,"",IF(AE161=MAX($AE161:$AM161),"","*"))</f>
      </c>
      <c r="AF162" s="69">
        <f aca="true" t="shared" si="118" ref="AF162:AM162">IF(AE161=AF161,"",IF(AF161=MAX($AE161:$AM161),"","*"))</f>
      </c>
      <c r="AG162" s="69" t="str">
        <f t="shared" si="118"/>
        <v>*</v>
      </c>
      <c r="AH162" s="69" t="str">
        <f t="shared" si="118"/>
        <v>*</v>
      </c>
      <c r="AI162" s="69" t="str">
        <f t="shared" si="118"/>
        <v>*</v>
      </c>
      <c r="AJ162" s="69" t="str">
        <f t="shared" si="118"/>
        <v>*</v>
      </c>
      <c r="AK162" s="69">
        <f t="shared" si="118"/>
      </c>
      <c r="AL162" s="69" t="str">
        <f t="shared" si="118"/>
        <v>*</v>
      </c>
      <c r="AM162" s="69">
        <f t="shared" si="118"/>
      </c>
      <c r="AP162" s="87"/>
      <c r="AQ162" s="91" t="str">
        <f>B169</f>
        <v>ユニット５</v>
      </c>
      <c r="AR162" s="32">
        <f aca="true" t="shared" si="119" ref="AR162:AZ162">AR161</f>
        <v>3</v>
      </c>
      <c r="AS162" s="32">
        <f t="shared" si="119"/>
        <v>1</v>
      </c>
      <c r="AT162" s="32">
        <f t="shared" si="119"/>
        <v>3</v>
      </c>
      <c r="AU162" s="32">
        <f t="shared" si="119"/>
        <v>5</v>
      </c>
      <c r="AV162" s="32">
        <f t="shared" si="119"/>
        <v>4</v>
      </c>
      <c r="AW162" s="32">
        <f t="shared" si="119"/>
        <v>4</v>
      </c>
      <c r="AX162" s="32">
        <f t="shared" si="119"/>
        <v>3</v>
      </c>
      <c r="AY162" s="32">
        <f t="shared" si="119"/>
        <v>9</v>
      </c>
      <c r="AZ162" s="32">
        <f t="shared" si="119"/>
        <v>2</v>
      </c>
    </row>
    <row r="163" spans="2:31" ht="12" thickBot="1">
      <c r="B163" s="43" t="s">
        <v>691</v>
      </c>
      <c r="C163" s="58" t="s">
        <v>281</v>
      </c>
      <c r="D163" s="28">
        <f>VLOOKUP(B163,[0]!アイドレス,2,FALSE)</f>
        <v>0</v>
      </c>
      <c r="E163" s="25">
        <f>VLOOKUP(B163,[0]!アイドレス,3,FALSE)</f>
        <v>0</v>
      </c>
      <c r="F163" s="25">
        <f>VLOOKUP(B163,[0]!アイドレス,4,FALSE)</f>
        <v>0</v>
      </c>
      <c r="G163" s="25">
        <f>VLOOKUP(B163,[0]!アイドレス,5,FALSE)</f>
        <v>0</v>
      </c>
      <c r="H163" s="25">
        <f>VLOOKUP(B163,[0]!アイドレス,6,FALSE)</f>
        <v>0</v>
      </c>
      <c r="I163" s="25">
        <f>VLOOKUP(B163,[0]!アイドレス,7,FALSE)</f>
        <v>0</v>
      </c>
      <c r="J163" s="25">
        <f>VLOOKUP(B163,[0]!アイドレス,8,FALSE)</f>
        <v>0</v>
      </c>
      <c r="K163" s="25">
        <f>VLOOKUP(B163,[0]!アイドレス,9,FALSE)</f>
        <v>0</v>
      </c>
      <c r="L163" s="25">
        <f>VLOOKUP(B163,[0]!アイドレス,10,FALSE)</f>
        <v>0</v>
      </c>
      <c r="M163" s="25">
        <f t="shared" si="101"/>
        <v>0</v>
      </c>
      <c r="N163" s="25">
        <f t="shared" si="102"/>
        <v>0</v>
      </c>
      <c r="O163" s="25">
        <f t="shared" si="103"/>
        <v>0</v>
      </c>
      <c r="P163" s="25">
        <f t="shared" si="104"/>
        <v>0</v>
      </c>
      <c r="Q163" s="25">
        <f t="shared" si="105"/>
        <v>0</v>
      </c>
      <c r="R163" s="25">
        <f t="shared" si="106"/>
        <v>0</v>
      </c>
      <c r="S163" s="25">
        <f t="shared" si="107"/>
        <v>0</v>
      </c>
      <c r="T163" s="25">
        <f t="shared" si="108"/>
        <v>0</v>
      </c>
      <c r="U163" s="25">
        <f t="shared" si="109"/>
        <v>0</v>
      </c>
      <c r="V163" s="25">
        <f t="shared" si="110"/>
        <v>0</v>
      </c>
      <c r="W163" s="25">
        <f t="shared" si="111"/>
        <v>0</v>
      </c>
      <c r="X163" s="25">
        <f t="shared" si="112"/>
        <v>0</v>
      </c>
      <c r="Y163" s="25">
        <f t="shared" si="113"/>
        <v>0</v>
      </c>
      <c r="Z163" s="25">
        <f t="shared" si="114"/>
        <v>0</v>
      </c>
      <c r="AA163" s="143"/>
      <c r="AB163" s="143"/>
      <c r="AE163" s="8" t="s">
        <v>544</v>
      </c>
    </row>
    <row r="164" spans="2:38" ht="12" thickBot="1">
      <c r="B164" s="139" t="s">
        <v>236</v>
      </c>
      <c r="C164" s="58" t="s">
        <v>668</v>
      </c>
      <c r="D164" s="159">
        <f>VLOOKUP(B164,[0]!アイドレス,2,FALSE)</f>
        <v>2</v>
      </c>
      <c r="E164" s="140">
        <f>$D164</f>
        <v>2</v>
      </c>
      <c r="F164" s="140">
        <f aca="true" t="shared" si="120" ref="F164:L164">$D164</f>
        <v>2</v>
      </c>
      <c r="G164" s="140">
        <f t="shared" si="120"/>
        <v>2</v>
      </c>
      <c r="H164" s="140">
        <f t="shared" si="120"/>
        <v>2</v>
      </c>
      <c r="I164" s="140">
        <f t="shared" si="120"/>
        <v>2</v>
      </c>
      <c r="J164" s="140">
        <f t="shared" si="120"/>
        <v>2</v>
      </c>
      <c r="K164" s="140">
        <f t="shared" si="120"/>
        <v>2</v>
      </c>
      <c r="L164" s="140">
        <f t="shared" si="120"/>
        <v>2</v>
      </c>
      <c r="M164" s="25">
        <f t="shared" si="101"/>
        <v>2</v>
      </c>
      <c r="N164" s="25">
        <f t="shared" si="102"/>
        <v>2</v>
      </c>
      <c r="O164" s="25">
        <f t="shared" si="103"/>
        <v>2</v>
      </c>
      <c r="P164" s="25">
        <f t="shared" si="104"/>
        <v>2</v>
      </c>
      <c r="Q164" s="25">
        <f t="shared" si="105"/>
        <v>2</v>
      </c>
      <c r="R164" s="25">
        <f t="shared" si="106"/>
        <v>2</v>
      </c>
      <c r="S164" s="25">
        <f t="shared" si="107"/>
        <v>2</v>
      </c>
      <c r="T164" s="25">
        <f t="shared" si="108"/>
        <v>2</v>
      </c>
      <c r="U164" s="25">
        <f t="shared" si="109"/>
        <v>2</v>
      </c>
      <c r="V164" s="25">
        <f t="shared" si="110"/>
        <v>2</v>
      </c>
      <c r="W164" s="25">
        <f t="shared" si="111"/>
        <v>2</v>
      </c>
      <c r="X164" s="25">
        <f t="shared" si="112"/>
        <v>2</v>
      </c>
      <c r="Y164" s="25">
        <f t="shared" si="113"/>
        <v>2</v>
      </c>
      <c r="Z164" s="25">
        <f t="shared" si="114"/>
        <v>2</v>
      </c>
      <c r="AA164" s="144"/>
      <c r="AB164" s="144"/>
      <c r="AE164" s="76" t="str">
        <f>IF(N168="-","",M157)</f>
        <v>装甲</v>
      </c>
      <c r="AF164" s="76" t="str">
        <f>IF(P168="-","",O157)</f>
        <v>白兵戦</v>
      </c>
      <c r="AG164" s="76" t="str">
        <f>IF(R168="-","",Q157)</f>
        <v>近距離</v>
      </c>
      <c r="AH164" s="76" t="str">
        <f>IF(T168="-","",S157)</f>
        <v>中距離</v>
      </c>
      <c r="AI164" s="76" t="str">
        <f>IF(V168="-","",U157)</f>
        <v>遠距離</v>
      </c>
      <c r="AJ164" s="76" t="str">
        <f>IF(X168="-","",W157)</f>
        <v>詠整医</v>
      </c>
      <c r="AK164" s="76">
        <f>IF(Z168="-","",Y157)</f>
      </c>
      <c r="AL164" s="76">
        <f>IF(AB168="-","",AA157)</f>
      </c>
    </row>
    <row r="165" spans="2:38" ht="12" thickBot="1">
      <c r="B165" s="147"/>
      <c r="C165" s="60" t="s">
        <v>539</v>
      </c>
      <c r="D165" s="54"/>
      <c r="E165" s="55"/>
      <c r="F165" s="55">
        <v>1</v>
      </c>
      <c r="G165" s="55">
        <v>2</v>
      </c>
      <c r="H165" s="55">
        <v>1</v>
      </c>
      <c r="I165" s="55">
        <v>1</v>
      </c>
      <c r="J165" s="55"/>
      <c r="K165" s="55">
        <v>4</v>
      </c>
      <c r="L165" s="33">
        <v>2</v>
      </c>
      <c r="M165" s="28">
        <f t="shared" si="101"/>
        <v>0</v>
      </c>
      <c r="N165" s="28">
        <f t="shared" si="102"/>
        <v>1</v>
      </c>
      <c r="O165" s="28">
        <f t="shared" si="103"/>
        <v>0</v>
      </c>
      <c r="P165" s="28">
        <f t="shared" si="104"/>
        <v>0</v>
      </c>
      <c r="Q165" s="28">
        <f t="shared" si="105"/>
        <v>0</v>
      </c>
      <c r="R165" s="28">
        <f t="shared" si="106"/>
        <v>1</v>
      </c>
      <c r="S165" s="28">
        <f t="shared" si="107"/>
        <v>0</v>
      </c>
      <c r="T165" s="28">
        <f t="shared" si="108"/>
        <v>4</v>
      </c>
      <c r="U165" s="28">
        <f t="shared" si="109"/>
        <v>1</v>
      </c>
      <c r="V165" s="28">
        <f t="shared" si="110"/>
        <v>0</v>
      </c>
      <c r="W165" s="28">
        <f t="shared" si="111"/>
        <v>1</v>
      </c>
      <c r="X165" s="28">
        <f t="shared" si="112"/>
        <v>4</v>
      </c>
      <c r="Y165" s="28">
        <f t="shared" si="113"/>
        <v>2</v>
      </c>
      <c r="Z165" s="28">
        <f t="shared" si="114"/>
        <v>0</v>
      </c>
      <c r="AA165" s="144"/>
      <c r="AB165" s="144"/>
      <c r="AE165" s="77">
        <f>IF(AE164="",AC166,AC166+1)</f>
        <v>1</v>
      </c>
      <c r="AF165" s="77">
        <f aca="true" t="shared" si="121" ref="AF165:AL165">IF(AF164="",AE165,AE165+1)</f>
        <v>2</v>
      </c>
      <c r="AG165" s="77">
        <f t="shared" si="121"/>
        <v>3</v>
      </c>
      <c r="AH165" s="77">
        <f t="shared" si="121"/>
        <v>4</v>
      </c>
      <c r="AI165" s="77">
        <f t="shared" si="121"/>
        <v>5</v>
      </c>
      <c r="AJ165" s="77">
        <f t="shared" si="121"/>
        <v>6</v>
      </c>
      <c r="AK165" s="77">
        <f t="shared" si="121"/>
        <v>6</v>
      </c>
      <c r="AL165" s="77">
        <f t="shared" si="121"/>
        <v>6</v>
      </c>
    </row>
    <row r="166" spans="2:38" ht="12" thickBot="1">
      <c r="B166" s="148"/>
      <c r="C166" s="60" t="s">
        <v>538</v>
      </c>
      <c r="D166" s="54"/>
      <c r="E166" s="55"/>
      <c r="F166" s="55"/>
      <c r="G166" s="55"/>
      <c r="H166" s="55"/>
      <c r="I166" s="55"/>
      <c r="J166" s="55"/>
      <c r="K166" s="55"/>
      <c r="L166" s="33"/>
      <c r="M166" s="141">
        <f>N166</f>
        <v>0</v>
      </c>
      <c r="N166" s="78"/>
      <c r="O166" s="141">
        <f>P166</f>
        <v>0</v>
      </c>
      <c r="P166" s="78"/>
      <c r="Q166" s="141">
        <f>R166</f>
        <v>0</v>
      </c>
      <c r="R166" s="78"/>
      <c r="S166" s="141">
        <f>T166</f>
        <v>0</v>
      </c>
      <c r="T166" s="78"/>
      <c r="U166" s="141">
        <f>V166</f>
        <v>0</v>
      </c>
      <c r="V166" s="78"/>
      <c r="W166" s="141">
        <f>X166</f>
        <v>0</v>
      </c>
      <c r="X166" s="78"/>
      <c r="Y166" s="141" t="str">
        <f>Z166</f>
        <v>-</v>
      </c>
      <c r="Z166" s="78" t="s">
        <v>352</v>
      </c>
      <c r="AA166" s="141" t="str">
        <f>AB166</f>
        <v>-</v>
      </c>
      <c r="AB166" s="78" t="s">
        <v>352</v>
      </c>
      <c r="AE166" s="77" t="str">
        <f aca="true" t="shared" si="122" ref="AE166:AL166">IF(AD165=AE165,"",IF(AE165=MAX($AE165:$AL165),"","："))</f>
        <v>：</v>
      </c>
      <c r="AF166" s="77" t="str">
        <f t="shared" si="122"/>
        <v>：</v>
      </c>
      <c r="AG166" s="77" t="str">
        <f t="shared" si="122"/>
        <v>：</v>
      </c>
      <c r="AH166" s="77" t="str">
        <f t="shared" si="122"/>
        <v>：</v>
      </c>
      <c r="AI166" s="77" t="str">
        <f t="shared" si="122"/>
        <v>：</v>
      </c>
      <c r="AJ166" s="77">
        <f t="shared" si="122"/>
      </c>
      <c r="AK166" s="77">
        <f t="shared" si="122"/>
      </c>
      <c r="AL166" s="77">
        <f t="shared" si="122"/>
      </c>
    </row>
    <row r="167" spans="2:31" ht="12" thickBot="1">
      <c r="B167" s="78"/>
      <c r="C167" s="29" t="s">
        <v>175</v>
      </c>
      <c r="D167" s="142">
        <f aca="true" t="shared" si="123" ref="D167:AB167">SUM(D159:D166)</f>
        <v>3</v>
      </c>
      <c r="E167" s="142">
        <f t="shared" si="123"/>
        <v>1</v>
      </c>
      <c r="F167" s="142">
        <f t="shared" si="123"/>
        <v>3</v>
      </c>
      <c r="G167" s="142">
        <f t="shared" si="123"/>
        <v>5</v>
      </c>
      <c r="H167" s="142">
        <f t="shared" si="123"/>
        <v>4</v>
      </c>
      <c r="I167" s="142">
        <f t="shared" si="123"/>
        <v>4</v>
      </c>
      <c r="J167" s="142">
        <f t="shared" si="123"/>
        <v>3</v>
      </c>
      <c r="K167" s="142">
        <f t="shared" si="123"/>
        <v>9</v>
      </c>
      <c r="L167" s="142">
        <f t="shared" si="123"/>
        <v>2</v>
      </c>
      <c r="M167" s="142">
        <f t="shared" si="123"/>
        <v>3</v>
      </c>
      <c r="N167" s="142">
        <f t="shared" si="123"/>
        <v>3</v>
      </c>
      <c r="O167" s="142">
        <f t="shared" si="123"/>
        <v>3</v>
      </c>
      <c r="P167" s="142">
        <f t="shared" si="123"/>
        <v>1</v>
      </c>
      <c r="Q167" s="142">
        <f t="shared" si="123"/>
        <v>1</v>
      </c>
      <c r="R167" s="142">
        <f t="shared" si="123"/>
        <v>4</v>
      </c>
      <c r="S167" s="142">
        <f t="shared" si="123"/>
        <v>3</v>
      </c>
      <c r="T167" s="142">
        <f t="shared" si="123"/>
        <v>9</v>
      </c>
      <c r="U167" s="142">
        <f t="shared" si="123"/>
        <v>4</v>
      </c>
      <c r="V167" s="142">
        <f t="shared" si="123"/>
        <v>3</v>
      </c>
      <c r="W167" s="142">
        <f t="shared" si="123"/>
        <v>4</v>
      </c>
      <c r="X167" s="142">
        <f t="shared" si="123"/>
        <v>9</v>
      </c>
      <c r="Y167" s="142">
        <f t="shared" si="123"/>
        <v>5</v>
      </c>
      <c r="Z167" s="142">
        <f t="shared" si="123"/>
        <v>3</v>
      </c>
      <c r="AA167" s="142">
        <f t="shared" si="123"/>
        <v>0</v>
      </c>
      <c r="AB167" s="142">
        <f t="shared" si="123"/>
        <v>0</v>
      </c>
      <c r="AE167" s="8" t="s">
        <v>543</v>
      </c>
    </row>
    <row r="168" spans="10:38" ht="12" thickBot="1">
      <c r="J168" s="12"/>
      <c r="M168" s="27"/>
      <c r="N168" s="27">
        <f>IF(N166="-","-",AVERAGE(M167:N167))</f>
        <v>3</v>
      </c>
      <c r="O168" s="27"/>
      <c r="P168" s="27">
        <f>IF(P166="-","-",AVERAGE(O167:P167))</f>
        <v>2</v>
      </c>
      <c r="Q168" s="27"/>
      <c r="R168" s="27">
        <f>IF(R166="-","-",AVERAGE(Q167:R167))</f>
        <v>2.5</v>
      </c>
      <c r="S168" s="27"/>
      <c r="T168" s="27">
        <f>IF(T166="-","-",AVERAGE(S167:T167))</f>
        <v>6</v>
      </c>
      <c r="U168" s="27"/>
      <c r="V168" s="27">
        <f>IF(V166="-","-",AVERAGE(U167:V167))</f>
        <v>3.5</v>
      </c>
      <c r="W168" s="27"/>
      <c r="X168" s="27">
        <f>IF(X166="-","-",AVERAGE(W167:X167))</f>
        <v>6.5</v>
      </c>
      <c r="Y168" s="27"/>
      <c r="Z168" s="27" t="str">
        <f>IF(Z166="-","-",AVERAGE(Y167:Z167))</f>
        <v>-</v>
      </c>
      <c r="AA168" s="27"/>
      <c r="AB168" s="27" t="str">
        <f>IF(AB166="-","-",AVERAGE(AA167:AB167))</f>
        <v>-</v>
      </c>
      <c r="AE168" s="76">
        <f>IF(N168="-","",TRUNC(N168))</f>
        <v>3</v>
      </c>
      <c r="AF168" s="76">
        <f>IF(P168="-","",TRUNC(P168))</f>
        <v>2</v>
      </c>
      <c r="AG168" s="76">
        <f>IF(R168="-","",TRUNC(R168))</f>
        <v>2</v>
      </c>
      <c r="AH168" s="76">
        <f>IF(T168="-","",TRUNC(T168))</f>
        <v>6</v>
      </c>
      <c r="AI168" s="76">
        <f>IF(V168="-","",TRUNC(V168))</f>
        <v>3</v>
      </c>
      <c r="AJ168" s="76">
        <f>IF(X168="-","",TRUNC(X168))</f>
        <v>6</v>
      </c>
      <c r="AK168" s="76">
        <f>IF(Z168="-","",TRUNC(Z168))</f>
      </c>
      <c r="AL168" s="76">
        <f>IF(AB168="-","",TRUNC(AB168))</f>
      </c>
    </row>
    <row r="169" spans="2:38" ht="11.25" customHeight="1">
      <c r="B169" s="146" t="str">
        <f>IF(B167="",B157,B167)</f>
        <v>ユニット５</v>
      </c>
      <c r="C169" s="81" t="s">
        <v>548</v>
      </c>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2"/>
      <c r="AE169" s="77">
        <f aca="true" t="shared" si="124" ref="AE169:AL169">IF(AE168="",AD169,AD169+1)</f>
        <v>1</v>
      </c>
      <c r="AF169" s="77">
        <f t="shared" si="124"/>
        <v>2</v>
      </c>
      <c r="AG169" s="77">
        <f t="shared" si="124"/>
        <v>3</v>
      </c>
      <c r="AH169" s="77">
        <f t="shared" si="124"/>
        <v>4</v>
      </c>
      <c r="AI169" s="77">
        <f t="shared" si="124"/>
        <v>5</v>
      </c>
      <c r="AJ169" s="77">
        <f t="shared" si="124"/>
        <v>6</v>
      </c>
      <c r="AK169" s="77">
        <f t="shared" si="124"/>
        <v>6</v>
      </c>
      <c r="AL169" s="77">
        <f t="shared" si="124"/>
        <v>6</v>
      </c>
    </row>
    <row r="170" spans="2:38" ht="11.25" customHeight="1">
      <c r="B170" s="79" t="str">
        <f>B169&amp;"："&amp;AE156&amp;"："&amp;AE157&amp;"；"</f>
        <v>ユニット５：北国人+テストパイロット+歩兵+なし+なし：耐久力+1*外見+2*敏捷+1*器用+1*知識+4*幸運+2；</v>
      </c>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83"/>
      <c r="AE170" s="77" t="str">
        <f aca="true" t="shared" si="125" ref="AE170:AL170">IF(AD169=AE169,"",IF(AE169=MAX($AE169:$AL169),"","："))</f>
        <v>：</v>
      </c>
      <c r="AF170" s="77" t="str">
        <f t="shared" si="125"/>
        <v>：</v>
      </c>
      <c r="AG170" s="77" t="str">
        <f t="shared" si="125"/>
        <v>：</v>
      </c>
      <c r="AH170" s="77" t="str">
        <f t="shared" si="125"/>
        <v>：</v>
      </c>
      <c r="AI170" s="77" t="str">
        <f t="shared" si="125"/>
        <v>：</v>
      </c>
      <c r="AJ170" s="77">
        <f t="shared" si="125"/>
      </c>
      <c r="AK170" s="77">
        <f t="shared" si="125"/>
      </c>
      <c r="AL170" s="77">
        <f t="shared" si="125"/>
      </c>
    </row>
    <row r="171" spans="2:28" ht="11.25" customHeight="1">
      <c r="B171" s="79" t="s">
        <v>546</v>
      </c>
      <c r="C171" s="30"/>
      <c r="D171" s="30"/>
      <c r="E171" s="30"/>
      <c r="F171" s="30"/>
      <c r="G171" s="30"/>
      <c r="H171" s="30"/>
      <c r="I171" s="30"/>
      <c r="J171" s="46"/>
      <c r="K171" s="30"/>
      <c r="L171" s="165" t="str">
        <f>AE180</f>
        <v>　　＊北国人は一人につきターン開始時に食料１万ｔが増加する代わりに生物資源１万ｔを消費する。
　　＊北国人は一般行為判定を伴うイベントに出るたびに食料１万ｔを消費する。
　　＊テストパイロットはＩ＝Ｄ、航空機、宇宙船、艦船のパイロットになることができる。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c r="M171" s="165"/>
      <c r="N171" s="165"/>
      <c r="O171" s="165"/>
      <c r="P171" s="165"/>
      <c r="Q171" s="165"/>
      <c r="R171" s="165"/>
      <c r="S171" s="165"/>
      <c r="T171" s="165"/>
      <c r="U171" s="165"/>
      <c r="V171" s="165"/>
      <c r="W171" s="165"/>
      <c r="X171" s="165"/>
      <c r="Y171" s="165"/>
      <c r="Z171" s="165"/>
      <c r="AA171" s="165"/>
      <c r="AB171" s="166"/>
    </row>
    <row r="172" spans="2:28" ht="11.25" customHeight="1">
      <c r="B172" s="79" t="str">
        <f>D158&amp;C157&amp;E158&amp;C157&amp;F158&amp;C157&amp;G158&amp;C157&amp;H158&amp;C157&amp;I158&amp;C157&amp;J158&amp;C157&amp;K158&amp;C157&amp;L158</f>
        <v>体格：筋力：耐久力：外見：敏捷：器用：感覚：知識：幸運</v>
      </c>
      <c r="C172" s="30"/>
      <c r="D172" s="30"/>
      <c r="E172" s="30"/>
      <c r="F172" s="30"/>
      <c r="G172" s="30"/>
      <c r="H172" s="30"/>
      <c r="I172" s="30"/>
      <c r="J172" s="46"/>
      <c r="K172" s="30"/>
      <c r="L172" s="165"/>
      <c r="M172" s="165"/>
      <c r="N172" s="165"/>
      <c r="O172" s="165"/>
      <c r="P172" s="165"/>
      <c r="Q172" s="165"/>
      <c r="R172" s="165"/>
      <c r="S172" s="165"/>
      <c r="T172" s="165"/>
      <c r="U172" s="165"/>
      <c r="V172" s="165"/>
      <c r="W172" s="165"/>
      <c r="X172" s="165"/>
      <c r="Y172" s="165"/>
      <c r="Z172" s="165"/>
      <c r="AA172" s="165"/>
      <c r="AB172" s="166"/>
    </row>
    <row r="173" spans="2:31" ht="12" customHeight="1">
      <c r="B173" s="79" t="str">
        <f>D167&amp;C157&amp;E167&amp;C157&amp;F167&amp;C157&amp;G167&amp;C157&amp;H167&amp;C157&amp;I167&amp;C157&amp;J167&amp;C157&amp;K167&amp;C157&amp;L167</f>
        <v>3：1：3：5：4：4：3：9：2</v>
      </c>
      <c r="C173" s="30"/>
      <c r="D173" s="30"/>
      <c r="E173" s="30"/>
      <c r="F173" s="30"/>
      <c r="G173" s="30"/>
      <c r="H173" s="30"/>
      <c r="I173" s="30"/>
      <c r="J173" s="30"/>
      <c r="K173" s="30"/>
      <c r="L173" s="165"/>
      <c r="M173" s="165"/>
      <c r="N173" s="165"/>
      <c r="O173" s="165"/>
      <c r="P173" s="165"/>
      <c r="Q173" s="165"/>
      <c r="R173" s="165"/>
      <c r="S173" s="165"/>
      <c r="T173" s="165"/>
      <c r="U173" s="165"/>
      <c r="V173" s="165"/>
      <c r="W173" s="165"/>
      <c r="X173" s="165"/>
      <c r="Y173" s="165"/>
      <c r="Z173" s="165"/>
      <c r="AA173" s="165"/>
      <c r="AB173" s="166"/>
      <c r="AE173" s="8" t="str">
        <f>VLOOKUP(B159,データベース!A:L,11,FALSE)</f>
        <v>　　＊北国人は一人につきターン開始時に食料１万ｔが増加する代わりに生物資源１万ｔを消費する。
　　＊北国人は一般行為判定を伴うイベントに出るたびに食料１万ｔを消費する。
</v>
      </c>
    </row>
    <row r="174" spans="2:31" ht="12" customHeight="1">
      <c r="B174" s="79" t="s">
        <v>545</v>
      </c>
      <c r="C174" s="30"/>
      <c r="D174" s="30"/>
      <c r="E174" s="30"/>
      <c r="F174" s="30"/>
      <c r="G174" s="64"/>
      <c r="H174" s="64"/>
      <c r="I174" s="64"/>
      <c r="J174" s="64"/>
      <c r="K174" s="64"/>
      <c r="L174" s="165"/>
      <c r="M174" s="165"/>
      <c r="N174" s="165"/>
      <c r="O174" s="165"/>
      <c r="P174" s="165"/>
      <c r="Q174" s="165"/>
      <c r="R174" s="165"/>
      <c r="S174" s="165"/>
      <c r="T174" s="165"/>
      <c r="U174" s="165"/>
      <c r="V174" s="165"/>
      <c r="W174" s="165"/>
      <c r="X174" s="165"/>
      <c r="Y174" s="165"/>
      <c r="Z174" s="165"/>
      <c r="AA174" s="165"/>
      <c r="AB174" s="166"/>
      <c r="AE174" s="8" t="str">
        <f>VLOOKUP(B160,データベース!A:L,11,FALSE)</f>
        <v>　　＊テストパイロットはＩ＝Ｄ、航空機、宇宙船、艦船のパイロットになることができる。
</v>
      </c>
    </row>
    <row r="175" spans="2:31" ht="11.25" customHeight="1">
      <c r="B175" s="80" t="str">
        <f>AE164&amp;AE166&amp;AF164&amp;AF166&amp;AG164&amp;AG166&amp;AH164&amp;AH166&amp;AI164&amp;AI166&amp;AJ164&amp;AJ166&amp;AK164&amp;AK166&amp;AL164&amp;AL166</f>
        <v>装甲：白兵戦：近距離：中距離：遠距離：詠整医</v>
      </c>
      <c r="C175" s="46"/>
      <c r="D175" s="46"/>
      <c r="E175" s="46"/>
      <c r="F175" s="46"/>
      <c r="G175" s="46"/>
      <c r="H175" s="46"/>
      <c r="I175" s="46"/>
      <c r="J175" s="46"/>
      <c r="K175" s="46"/>
      <c r="L175" s="165"/>
      <c r="M175" s="165"/>
      <c r="N175" s="165"/>
      <c r="O175" s="165"/>
      <c r="P175" s="165"/>
      <c r="Q175" s="165"/>
      <c r="R175" s="165"/>
      <c r="S175" s="165"/>
      <c r="T175" s="165"/>
      <c r="U175" s="165"/>
      <c r="V175" s="165"/>
      <c r="W175" s="165"/>
      <c r="X175" s="165"/>
      <c r="Y175" s="165"/>
      <c r="Z175" s="165"/>
      <c r="AA175" s="165"/>
      <c r="AB175" s="166"/>
      <c r="AE175" s="8" t="str">
        <f>VLOOKUP(B161,データベース!A:L,11,FALSE)</f>
        <v>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v>
      </c>
    </row>
    <row r="176" spans="2:31" ht="12" customHeight="1">
      <c r="B176" s="80" t="str">
        <f>AE168&amp;AE170&amp;AF168&amp;AF170&amp;AG168&amp;AG170&amp;AH168&amp;AH170&amp;AI168&amp;AI170&amp;AJ168&amp;AJ170&amp;AK168&amp;AK170&amp;AL168&amp;AL170</f>
        <v>3：2：2：6：3：6</v>
      </c>
      <c r="C176" s="46"/>
      <c r="D176" s="46"/>
      <c r="E176" s="46"/>
      <c r="F176" s="46"/>
      <c r="G176" s="46"/>
      <c r="H176" s="46"/>
      <c r="I176" s="46"/>
      <c r="J176" s="46"/>
      <c r="K176" s="46"/>
      <c r="L176" s="165"/>
      <c r="M176" s="165"/>
      <c r="N176" s="165"/>
      <c r="O176" s="165"/>
      <c r="P176" s="165"/>
      <c r="Q176" s="165"/>
      <c r="R176" s="165"/>
      <c r="S176" s="165"/>
      <c r="T176" s="165"/>
      <c r="U176" s="165"/>
      <c r="V176" s="165"/>
      <c r="W176" s="165"/>
      <c r="X176" s="165"/>
      <c r="Y176" s="165"/>
      <c r="Z176" s="165"/>
      <c r="AA176" s="165"/>
      <c r="AB176" s="166"/>
      <c r="AE176" s="8" t="str">
        <f>VLOOKUP(B162,データベース!A:L,11,FALSE)</f>
        <v> </v>
      </c>
    </row>
    <row r="177" spans="2:31" ht="12" customHeight="1">
      <c r="B177" s="110"/>
      <c r="C177" s="46"/>
      <c r="D177" s="46"/>
      <c r="E177" s="46"/>
      <c r="F177" s="46"/>
      <c r="G177" s="46"/>
      <c r="H177" s="46"/>
      <c r="I177" s="46"/>
      <c r="J177" s="46"/>
      <c r="K177" s="46"/>
      <c r="L177" s="165"/>
      <c r="M177" s="165"/>
      <c r="N177" s="165"/>
      <c r="O177" s="165"/>
      <c r="P177" s="165"/>
      <c r="Q177" s="165"/>
      <c r="R177" s="165"/>
      <c r="S177" s="165"/>
      <c r="T177" s="165"/>
      <c r="U177" s="165"/>
      <c r="V177" s="165"/>
      <c r="W177" s="165"/>
      <c r="X177" s="165"/>
      <c r="Y177" s="165"/>
      <c r="Z177" s="165"/>
      <c r="AA177" s="165"/>
      <c r="AB177" s="166"/>
      <c r="AE177" s="8" t="str">
        <f>VLOOKUP(B163,データベース!A:L,11,FALSE)</f>
        <v> </v>
      </c>
    </row>
    <row r="178" spans="2:31" ht="12" customHeight="1">
      <c r="B178" s="110"/>
      <c r="C178" s="46"/>
      <c r="D178" s="46"/>
      <c r="E178" s="46"/>
      <c r="F178" s="46"/>
      <c r="G178" s="46"/>
      <c r="H178" s="46"/>
      <c r="I178" s="46"/>
      <c r="J178" s="46"/>
      <c r="K178" s="46"/>
      <c r="L178" s="165"/>
      <c r="M178" s="165"/>
      <c r="N178" s="165"/>
      <c r="O178" s="165"/>
      <c r="P178" s="165"/>
      <c r="Q178" s="165"/>
      <c r="R178" s="165"/>
      <c r="S178" s="165"/>
      <c r="T178" s="165"/>
      <c r="U178" s="165"/>
      <c r="V178" s="165"/>
      <c r="W178" s="165"/>
      <c r="X178" s="165"/>
      <c r="Y178" s="165"/>
      <c r="Z178" s="165"/>
      <c r="AA178" s="165"/>
      <c r="AB178" s="166"/>
      <c r="AE178" s="8" t="str">
        <f>VLOOKUP(B164,データベース!A:L,11,FALSE)</f>
        <v>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row>
    <row r="179" spans="2:28" ht="11.25" customHeight="1">
      <c r="B179" s="110"/>
      <c r="C179" s="46"/>
      <c r="D179" s="46"/>
      <c r="E179" s="46"/>
      <c r="F179" s="46"/>
      <c r="G179" s="46"/>
      <c r="H179" s="46"/>
      <c r="I179" s="46"/>
      <c r="J179" s="46"/>
      <c r="K179" s="46"/>
      <c r="L179" s="165"/>
      <c r="M179" s="165"/>
      <c r="N179" s="165"/>
      <c r="O179" s="165"/>
      <c r="P179" s="165"/>
      <c r="Q179" s="165"/>
      <c r="R179" s="165"/>
      <c r="S179" s="165"/>
      <c r="T179" s="165"/>
      <c r="U179" s="165"/>
      <c r="V179" s="165"/>
      <c r="W179" s="165"/>
      <c r="X179" s="165"/>
      <c r="Y179" s="165"/>
      <c r="Z179" s="165"/>
      <c r="AA179" s="165"/>
      <c r="AB179" s="166"/>
    </row>
    <row r="180" spans="2:31" ht="12" customHeight="1">
      <c r="B180" s="110"/>
      <c r="C180" s="46"/>
      <c r="D180" s="46"/>
      <c r="E180" s="46"/>
      <c r="F180" s="46"/>
      <c r="G180" s="46"/>
      <c r="H180" s="46"/>
      <c r="I180" s="46"/>
      <c r="J180" s="46"/>
      <c r="K180" s="46"/>
      <c r="L180" s="165"/>
      <c r="M180" s="165"/>
      <c r="N180" s="165"/>
      <c r="O180" s="165"/>
      <c r="P180" s="165"/>
      <c r="Q180" s="165"/>
      <c r="R180" s="165"/>
      <c r="S180" s="165"/>
      <c r="T180" s="165"/>
      <c r="U180" s="165"/>
      <c r="V180" s="165"/>
      <c r="W180" s="165"/>
      <c r="X180" s="165"/>
      <c r="Y180" s="165"/>
      <c r="Z180" s="165"/>
      <c r="AA180" s="165"/>
      <c r="AB180" s="166"/>
      <c r="AE180" s="8" t="str">
        <f>AE173&amp;AE174&amp;AE175&amp;AE176&amp;AE177&amp;AE178</f>
        <v>　　＊北国人は一人につきターン開始時に食料１万ｔが増加する代わりに生物資源１万ｔを消費する。
　　＊北国人は一般行為判定を伴うイベントに出るたびに食料１万ｔを消費する。
　　＊テストパイロットはＩ＝Ｄ、航空機、宇宙船、艦船のパイロットになることができる。
　　＊歩兵はＩ＝Ｄに乗っていないとき、独自で近距離戦闘行為ができ、この時、選択によって近距離戦の攻撃判定は評価＋１できる。補正を選択した時は燃料１万ｔを必ず消費する。
　　＊歩兵はＩ＝Ｄに乗っていないとき、独自で中距離戦闘行為ができ、この時、選択によって中距離戦の攻撃判定は評価＋２できる。補正を選択した時は燃料１万ｔを必ず消費する。
　　＊歩兵はＩ＝Ｄに乗っていないとき、独自で遠距離戦闘行為ができ、この時、選択によって遠距離戦の攻撃判定は評価＋１できる。補正を選択した時は燃料１万ｔを必ず消費する。
  　　＊天陽のみなし職業　＝　歩兵として扱う。
　　＊天陽の着用条件　＝　天陽はウォードレスダンサー，歩兵，偵察兵１名が着用することができる。
　　＊天陽の人機数　＝　２人機として扱う。
　　＊天陽のアタックランク　＝　ＡＲは１２として扱う。
　　＊天陽の着用評価　＝　評価は着用者の評価ををベースとして天陽の評価修正を加えたものとなる。
　　＊天陽の効果２　＝　天陽は白兵戦闘、近距離戦闘、中距離戦闘、遠距離戦闘行為ができ、この時、これら攻撃判定は評価＋１される。
　　＊天陽の効果３　＝　戦闘時に１機につき食料１万ｔを使用する。</v>
      </c>
    </row>
    <row r="181" spans="2:28" ht="12" customHeight="1">
      <c r="B181" s="110"/>
      <c r="C181" s="46"/>
      <c r="D181" s="46"/>
      <c r="E181" s="46"/>
      <c r="F181" s="46"/>
      <c r="G181" s="46"/>
      <c r="H181" s="46"/>
      <c r="I181" s="46"/>
      <c r="J181" s="46"/>
      <c r="K181" s="46"/>
      <c r="L181" s="165"/>
      <c r="M181" s="165"/>
      <c r="N181" s="165"/>
      <c r="O181" s="165"/>
      <c r="P181" s="165"/>
      <c r="Q181" s="165"/>
      <c r="R181" s="165"/>
      <c r="S181" s="165"/>
      <c r="T181" s="165"/>
      <c r="U181" s="165"/>
      <c r="V181" s="165"/>
      <c r="W181" s="165"/>
      <c r="X181" s="165"/>
      <c r="Y181" s="165"/>
      <c r="Z181" s="165"/>
      <c r="AA181" s="165"/>
      <c r="AB181" s="166"/>
    </row>
    <row r="182" spans="2:28" ht="12" customHeight="1">
      <c r="B182" s="110"/>
      <c r="C182" s="46"/>
      <c r="D182" s="46"/>
      <c r="E182" s="46"/>
      <c r="F182" s="46"/>
      <c r="G182" s="46"/>
      <c r="H182" s="46"/>
      <c r="I182" s="46"/>
      <c r="J182" s="46"/>
      <c r="K182" s="46"/>
      <c r="L182" s="165"/>
      <c r="M182" s="165"/>
      <c r="N182" s="165"/>
      <c r="O182" s="165"/>
      <c r="P182" s="165"/>
      <c r="Q182" s="165"/>
      <c r="R182" s="165"/>
      <c r="S182" s="165"/>
      <c r="T182" s="165"/>
      <c r="U182" s="165"/>
      <c r="V182" s="165"/>
      <c r="W182" s="165"/>
      <c r="X182" s="165"/>
      <c r="Y182" s="165"/>
      <c r="Z182" s="165"/>
      <c r="AA182" s="165"/>
      <c r="AB182" s="166"/>
    </row>
    <row r="183" spans="2:28" ht="12" customHeight="1">
      <c r="B183" s="110"/>
      <c r="C183" s="46"/>
      <c r="D183" s="46"/>
      <c r="E183" s="46"/>
      <c r="F183" s="46"/>
      <c r="G183" s="46"/>
      <c r="H183" s="46"/>
      <c r="I183" s="46"/>
      <c r="J183" s="46"/>
      <c r="K183" s="46"/>
      <c r="L183" s="165"/>
      <c r="M183" s="165"/>
      <c r="N183" s="165"/>
      <c r="O183" s="165"/>
      <c r="P183" s="165"/>
      <c r="Q183" s="165"/>
      <c r="R183" s="165"/>
      <c r="S183" s="165"/>
      <c r="T183" s="165"/>
      <c r="U183" s="165"/>
      <c r="V183" s="165"/>
      <c r="W183" s="165"/>
      <c r="X183" s="165"/>
      <c r="Y183" s="165"/>
      <c r="Z183" s="165"/>
      <c r="AA183" s="165"/>
      <c r="AB183" s="166"/>
    </row>
    <row r="184" spans="2:28" ht="11.25" customHeight="1">
      <c r="B184" s="110"/>
      <c r="C184" s="46"/>
      <c r="D184" s="46"/>
      <c r="E184" s="46"/>
      <c r="F184" s="46"/>
      <c r="G184" s="46"/>
      <c r="H184" s="46"/>
      <c r="I184" s="46"/>
      <c r="J184" s="46"/>
      <c r="K184" s="46"/>
      <c r="L184" s="165"/>
      <c r="M184" s="165"/>
      <c r="N184" s="165"/>
      <c r="O184" s="165"/>
      <c r="P184" s="165"/>
      <c r="Q184" s="165"/>
      <c r="R184" s="165"/>
      <c r="S184" s="165"/>
      <c r="T184" s="165"/>
      <c r="U184" s="165"/>
      <c r="V184" s="165"/>
      <c r="W184" s="165"/>
      <c r="X184" s="165"/>
      <c r="Y184" s="165"/>
      <c r="Z184" s="165"/>
      <c r="AA184" s="165"/>
      <c r="AB184" s="166"/>
    </row>
    <row r="185" spans="2:28" ht="12" customHeight="1">
      <c r="B185" s="110"/>
      <c r="C185" s="46"/>
      <c r="D185" s="46"/>
      <c r="E185" s="46"/>
      <c r="F185" s="46"/>
      <c r="G185" s="46"/>
      <c r="H185" s="46"/>
      <c r="I185" s="46"/>
      <c r="J185" s="46"/>
      <c r="K185" s="46"/>
      <c r="L185" s="165"/>
      <c r="M185" s="165"/>
      <c r="N185" s="165"/>
      <c r="O185" s="165"/>
      <c r="P185" s="165"/>
      <c r="Q185" s="165"/>
      <c r="R185" s="165"/>
      <c r="S185" s="165"/>
      <c r="T185" s="165"/>
      <c r="U185" s="165"/>
      <c r="V185" s="165"/>
      <c r="W185" s="165"/>
      <c r="X185" s="165"/>
      <c r="Y185" s="165"/>
      <c r="Z185" s="165"/>
      <c r="AA185" s="165"/>
      <c r="AB185" s="166"/>
    </row>
    <row r="186" spans="2:28" ht="12" customHeight="1">
      <c r="B186" s="110"/>
      <c r="C186" s="46"/>
      <c r="D186" s="46"/>
      <c r="E186" s="46"/>
      <c r="F186" s="46"/>
      <c r="G186" s="46"/>
      <c r="H186" s="46"/>
      <c r="I186" s="46"/>
      <c r="J186" s="46"/>
      <c r="K186" s="46"/>
      <c r="L186" s="165"/>
      <c r="M186" s="165"/>
      <c r="N186" s="165"/>
      <c r="O186" s="165"/>
      <c r="P186" s="165"/>
      <c r="Q186" s="165"/>
      <c r="R186" s="165"/>
      <c r="S186" s="165"/>
      <c r="T186" s="165"/>
      <c r="U186" s="165"/>
      <c r="V186" s="165"/>
      <c r="W186" s="165"/>
      <c r="X186" s="165"/>
      <c r="Y186" s="165"/>
      <c r="Z186" s="165"/>
      <c r="AA186" s="165"/>
      <c r="AB186" s="166"/>
    </row>
    <row r="187" spans="2:28" ht="12.75" customHeight="1" thickBot="1">
      <c r="B187" s="111"/>
      <c r="C187" s="112"/>
      <c r="D187" s="112"/>
      <c r="E187" s="112"/>
      <c r="F187" s="112"/>
      <c r="G187" s="112"/>
      <c r="H187" s="112"/>
      <c r="I187" s="112"/>
      <c r="J187" s="112"/>
      <c r="K187" s="112"/>
      <c r="L187" s="167"/>
      <c r="M187" s="167"/>
      <c r="N187" s="167"/>
      <c r="O187" s="167"/>
      <c r="P187" s="167"/>
      <c r="Q187" s="167"/>
      <c r="R187" s="167"/>
      <c r="S187" s="167"/>
      <c r="T187" s="167"/>
      <c r="U187" s="167"/>
      <c r="V187" s="167"/>
      <c r="W187" s="167"/>
      <c r="X187" s="167"/>
      <c r="Y187" s="167"/>
      <c r="Z187" s="167"/>
      <c r="AA187" s="167"/>
      <c r="AB187" s="168"/>
    </row>
    <row r="189" spans="2:29" ht="11.25">
      <c r="B189" s="34" t="s">
        <v>337</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row>
    <row r="190" ht="12" thickBot="1">
      <c r="M190" s="30"/>
    </row>
    <row r="191" spans="2:29" ht="12" thickBot="1">
      <c r="B191" s="35" t="s">
        <v>338</v>
      </c>
      <c r="C191" s="35" t="s">
        <v>55</v>
      </c>
      <c r="D191" s="35"/>
      <c r="E191" s="35"/>
      <c r="F191" s="35"/>
      <c r="G191" s="35"/>
      <c r="H191" s="35"/>
      <c r="I191" s="35"/>
      <c r="J191" s="35"/>
      <c r="K191" s="35"/>
      <c r="L191" s="35"/>
      <c r="M191" s="94"/>
      <c r="N191" s="36" t="s">
        <v>297</v>
      </c>
      <c r="O191" s="36"/>
      <c r="P191" s="37" t="s">
        <v>288</v>
      </c>
      <c r="Q191" s="37"/>
      <c r="R191" s="36" t="s">
        <v>289</v>
      </c>
      <c r="S191" s="36"/>
      <c r="T191" s="37" t="s">
        <v>290</v>
      </c>
      <c r="U191" s="37"/>
      <c r="V191" s="36" t="s">
        <v>291</v>
      </c>
      <c r="W191" s="36"/>
      <c r="X191" s="73" t="s">
        <v>542</v>
      </c>
      <c r="Y191" s="74"/>
      <c r="Z191" s="36" t="s">
        <v>393</v>
      </c>
      <c r="AA191" s="36"/>
      <c r="AB191" s="73" t="s">
        <v>536</v>
      </c>
      <c r="AC191" s="74"/>
    </row>
    <row r="192" spans="2:29" ht="36" thickBot="1">
      <c r="B192" s="21" t="s">
        <v>129</v>
      </c>
      <c r="C192" s="22" t="s">
        <v>130</v>
      </c>
      <c r="D192" s="50" t="s">
        <v>131</v>
      </c>
      <c r="E192" s="50" t="s">
        <v>132</v>
      </c>
      <c r="F192" s="50" t="s">
        <v>133</v>
      </c>
      <c r="G192" s="50" t="s">
        <v>134</v>
      </c>
      <c r="H192" s="50" t="s">
        <v>135</v>
      </c>
      <c r="I192" s="50" t="s">
        <v>136</v>
      </c>
      <c r="J192" s="50" t="s">
        <v>137</v>
      </c>
      <c r="K192" s="50" t="s">
        <v>138</v>
      </c>
      <c r="L192" s="51" t="s">
        <v>139</v>
      </c>
      <c r="M192" s="94" t="s">
        <v>53</v>
      </c>
      <c r="N192" s="102" t="s">
        <v>295</v>
      </c>
      <c r="O192" s="93" t="s">
        <v>298</v>
      </c>
      <c r="P192" s="94" t="s">
        <v>295</v>
      </c>
      <c r="Q192" s="94" t="s">
        <v>296</v>
      </c>
      <c r="R192" s="93" t="s">
        <v>296</v>
      </c>
      <c r="S192" s="93" t="s">
        <v>294</v>
      </c>
      <c r="T192" s="94" t="s">
        <v>293</v>
      </c>
      <c r="U192" s="94" t="s">
        <v>302</v>
      </c>
      <c r="V192" s="93" t="s">
        <v>294</v>
      </c>
      <c r="W192" s="93" t="s">
        <v>293</v>
      </c>
      <c r="X192" s="104" t="s">
        <v>303</v>
      </c>
      <c r="Y192" s="104" t="s">
        <v>302</v>
      </c>
      <c r="Z192" s="93" t="s">
        <v>394</v>
      </c>
      <c r="AA192" s="93" t="s">
        <v>293</v>
      </c>
      <c r="AB192" s="104"/>
      <c r="AC192" s="104"/>
    </row>
    <row r="193" spans="2:29" ht="12" thickBot="1">
      <c r="B193" s="38" t="s">
        <v>535</v>
      </c>
      <c r="C193" s="31" t="s">
        <v>179</v>
      </c>
      <c r="D193" s="39">
        <f>VLOOKUP(B193,データベース!N:Y,2,FALSE)</f>
        <v>10</v>
      </c>
      <c r="E193" s="39">
        <f>VLOOKUP(B193,データベース!N:Y,3,FALSE)</f>
        <v>14</v>
      </c>
      <c r="F193" s="39">
        <f>VLOOKUP(B193,データベース!N:Y,4,FALSE)</f>
        <v>9</v>
      </c>
      <c r="G193" s="39">
        <f>VLOOKUP(B193,データベース!N:Y,5,FALSE)</f>
        <v>8</v>
      </c>
      <c r="H193" s="39">
        <f>VLOOKUP(B193,データベース!N:Y,6,FALSE)</f>
        <v>15</v>
      </c>
      <c r="I193" s="39">
        <f>VLOOKUP(B193,データベース!N:Y,7,FALSE)</f>
        <v>5</v>
      </c>
      <c r="J193" s="39">
        <f>VLOOKUP(B193,データベース!N:Y,8,FALSE)</f>
        <v>8</v>
      </c>
      <c r="K193" s="39">
        <f>VLOOKUP(B193,データベース!N:Y,9,FALSE)</f>
        <v>7</v>
      </c>
      <c r="L193" s="40">
        <f>VLOOKUP(B193,データベース!N:Y,10,FALSE)</f>
        <v>4</v>
      </c>
      <c r="M193" s="30"/>
      <c r="N193" s="109">
        <f>D199</f>
        <v>10</v>
      </c>
      <c r="O193" s="98">
        <f>F199</f>
        <v>9</v>
      </c>
      <c r="P193" s="98">
        <f>D199</f>
        <v>10</v>
      </c>
      <c r="Q193" s="98">
        <f>E199</f>
        <v>14</v>
      </c>
      <c r="R193" s="98">
        <f>E199</f>
        <v>14</v>
      </c>
      <c r="S193" s="98">
        <f>H199</f>
        <v>15</v>
      </c>
      <c r="T193" s="98">
        <f>J199</f>
        <v>6</v>
      </c>
      <c r="U193" s="98">
        <f>K199</f>
        <v>18</v>
      </c>
      <c r="V193" s="98">
        <f>H199</f>
        <v>15</v>
      </c>
      <c r="W193" s="98">
        <f>J199</f>
        <v>6</v>
      </c>
      <c r="X193" s="98">
        <f>I199</f>
        <v>9</v>
      </c>
      <c r="Y193" s="98">
        <f>K199</f>
        <v>18</v>
      </c>
      <c r="Z193" s="98">
        <f>G199</f>
        <v>8</v>
      </c>
      <c r="AA193" s="98">
        <f>J199</f>
        <v>6</v>
      </c>
      <c r="AB193" s="97"/>
      <c r="AC193" s="97"/>
    </row>
    <row r="194" spans="2:29" ht="11.25">
      <c r="B194" s="41" t="s">
        <v>339</v>
      </c>
      <c r="C194" s="24" t="s">
        <v>52</v>
      </c>
      <c r="D194" s="42">
        <f>VLOOKUP($B194,$AQ:$AZ,2,FALSE)</f>
        <v>1</v>
      </c>
      <c r="E194" s="42">
        <f>VLOOKUP($B194,$AQ:$AZ,3,FALSE)</f>
        <v>-4</v>
      </c>
      <c r="F194" s="42">
        <f>VLOOKUP($B194,$AQ:$AZ,4,FALSE)</f>
        <v>-1</v>
      </c>
      <c r="G194" s="42">
        <f>VLOOKUP($B194,$AQ:$AZ,5,FALSE)</f>
        <v>6</v>
      </c>
      <c r="H194" s="42">
        <f>VLOOKUP($B194,$AQ:$AZ,6,FALSE)</f>
        <v>-1</v>
      </c>
      <c r="I194" s="95">
        <f>VLOOKUP($B194,$AQ:$AZ,7,FALSE)</f>
        <v>9</v>
      </c>
      <c r="J194" s="95">
        <f>VLOOKUP($B194,$AQ:$AZ,8,FALSE)</f>
        <v>3</v>
      </c>
      <c r="K194" s="95">
        <f>VLOOKUP($B194,$AQ:$AZ,9,FALSE)</f>
        <v>18</v>
      </c>
      <c r="L194" s="99">
        <f>VLOOKUP($B194,$AQ:$AZ,10,FALSE)</f>
        <v>2</v>
      </c>
      <c r="M194" s="114"/>
      <c r="N194" s="118"/>
      <c r="O194" s="123"/>
      <c r="P194" s="119"/>
      <c r="Q194" s="123"/>
      <c r="R194" s="119"/>
      <c r="S194" s="123"/>
      <c r="T194" s="119"/>
      <c r="U194" s="123"/>
      <c r="V194" s="119"/>
      <c r="W194" s="123"/>
      <c r="X194" s="119"/>
      <c r="Y194" s="123"/>
      <c r="Z194" s="119"/>
      <c r="AA194" s="123"/>
      <c r="AB194" s="119"/>
      <c r="AC194" s="127"/>
    </row>
    <row r="195" spans="2:29" ht="11.25">
      <c r="B195" s="26" t="s">
        <v>697</v>
      </c>
      <c r="C195" s="24" t="s">
        <v>52</v>
      </c>
      <c r="D195" s="42">
        <f>VLOOKUP($B195,$AQ:$AZ,2,FALSE)</f>
        <v>3</v>
      </c>
      <c r="E195" s="42">
        <f>VLOOKUP($B195,$AQ:$AZ,3,FALSE)</f>
        <v>1</v>
      </c>
      <c r="F195" s="42">
        <f>VLOOKUP($B195,$AQ:$AZ,4,FALSE)</f>
        <v>1</v>
      </c>
      <c r="G195" s="42">
        <f>VLOOKUP($B195,$AQ:$AZ,5,FALSE)</f>
        <v>10</v>
      </c>
      <c r="H195" s="42">
        <f>VLOOKUP($B195,$AQ:$AZ,6,FALSE)</f>
        <v>4</v>
      </c>
      <c r="I195" s="95">
        <f>VLOOKUP($B195,$AQ:$AZ,7,FALSE)</f>
        <v>0</v>
      </c>
      <c r="J195" s="95">
        <f>VLOOKUP($B195,$AQ:$AZ,8,FALSE)</f>
        <v>5</v>
      </c>
      <c r="K195" s="95">
        <f>VLOOKUP($B195,$AQ:$AZ,9,FALSE)</f>
        <v>10</v>
      </c>
      <c r="L195" s="99">
        <f>VLOOKUP($B195,$AQ:$AZ,10,FALSE)</f>
        <v>8</v>
      </c>
      <c r="M195" s="115"/>
      <c r="N195" s="120"/>
      <c r="O195" s="124"/>
      <c r="P195" s="117"/>
      <c r="Q195" s="124"/>
      <c r="R195" s="117"/>
      <c r="S195" s="124"/>
      <c r="T195" s="117"/>
      <c r="U195" s="124"/>
      <c r="V195" s="117"/>
      <c r="W195" s="124"/>
      <c r="X195" s="117"/>
      <c r="Y195" s="124"/>
      <c r="Z195" s="117"/>
      <c r="AA195" s="124"/>
      <c r="AB195" s="117"/>
      <c r="AC195" s="128"/>
    </row>
    <row r="196" spans="2:29" ht="11.25">
      <c r="B196" s="41" t="s">
        <v>693</v>
      </c>
      <c r="C196" s="24" t="s">
        <v>52</v>
      </c>
      <c r="D196" s="42">
        <f>VLOOKUP($B196,$AQ:$AZ,2,FALSE)</f>
        <v>3</v>
      </c>
      <c r="E196" s="42">
        <f>VLOOKUP($B196,$AQ:$AZ,3,FALSE)</f>
        <v>1</v>
      </c>
      <c r="F196" s="42">
        <f>VLOOKUP($B196,$AQ:$AZ,4,FALSE)</f>
        <v>2</v>
      </c>
      <c r="G196" s="42">
        <f>VLOOKUP($B196,$AQ:$AZ,5,FALSE)</f>
        <v>8</v>
      </c>
      <c r="H196" s="42">
        <f>VLOOKUP($B196,$AQ:$AZ,6,FALSE)</f>
        <v>4</v>
      </c>
      <c r="I196" s="95">
        <f>VLOOKUP($B196,$AQ:$AZ,7,FALSE)</f>
        <v>0</v>
      </c>
      <c r="J196" s="95">
        <f>VLOOKUP($B196,$AQ:$AZ,8,FALSE)</f>
        <v>6</v>
      </c>
      <c r="K196" s="95">
        <f>VLOOKUP($B196,$AQ:$AZ,9,FALSE)</f>
        <v>10</v>
      </c>
      <c r="L196" s="99">
        <f>VLOOKUP($B196,$AQ:$AZ,10,FALSE)</f>
        <v>8</v>
      </c>
      <c r="M196" s="115"/>
      <c r="N196" s="120"/>
      <c r="O196" s="124"/>
      <c r="P196" s="117"/>
      <c r="Q196" s="124"/>
      <c r="R196" s="117"/>
      <c r="S196" s="124"/>
      <c r="T196" s="117"/>
      <c r="U196" s="124"/>
      <c r="V196" s="117"/>
      <c r="W196" s="124"/>
      <c r="X196" s="117"/>
      <c r="Y196" s="124"/>
      <c r="Z196" s="117"/>
      <c r="AA196" s="124"/>
      <c r="AB196" s="117"/>
      <c r="AC196" s="128"/>
    </row>
    <row r="197" spans="2:29" ht="11.25">
      <c r="B197" s="26" t="s">
        <v>292</v>
      </c>
      <c r="C197" s="24" t="s">
        <v>52</v>
      </c>
      <c r="D197" s="42">
        <f>VLOOKUP($B197,$AQ:$AZ,2,FALSE)</f>
        <v>3</v>
      </c>
      <c r="E197" s="42">
        <f>VLOOKUP($B197,$AQ:$AZ,3,FALSE)</f>
        <v>1</v>
      </c>
      <c r="F197" s="42">
        <f>VLOOKUP($B197,$AQ:$AZ,4,FALSE)</f>
        <v>2</v>
      </c>
      <c r="G197" s="42">
        <f>VLOOKUP($B197,$AQ:$AZ,5,FALSE)</f>
        <v>8</v>
      </c>
      <c r="H197" s="42">
        <f>VLOOKUP($B197,$AQ:$AZ,6,FALSE)</f>
        <v>11</v>
      </c>
      <c r="I197" s="95">
        <f>VLOOKUP($B197,$AQ:$AZ,7,FALSE)</f>
        <v>8</v>
      </c>
      <c r="J197" s="95">
        <f>VLOOKUP($B197,$AQ:$AZ,8,FALSE)</f>
        <v>6</v>
      </c>
      <c r="K197" s="95">
        <f>VLOOKUP($B197,$AQ:$AZ,9,FALSE)</f>
        <v>10</v>
      </c>
      <c r="L197" s="99">
        <f>VLOOKUP($B197,$AQ:$AZ,10,FALSE)</f>
        <v>8</v>
      </c>
      <c r="M197" s="115"/>
      <c r="N197" s="120"/>
      <c r="O197" s="124"/>
      <c r="P197" s="117"/>
      <c r="Q197" s="124"/>
      <c r="R197" s="117"/>
      <c r="S197" s="124"/>
      <c r="T197" s="117"/>
      <c r="U197" s="124"/>
      <c r="V197" s="117"/>
      <c r="W197" s="124"/>
      <c r="X197" s="117"/>
      <c r="Y197" s="124"/>
      <c r="Z197" s="117"/>
      <c r="AA197" s="124"/>
      <c r="AB197" s="117"/>
      <c r="AC197" s="128"/>
    </row>
    <row r="198" spans="2:29" ht="12" thickBot="1">
      <c r="B198" s="92" t="s">
        <v>244</v>
      </c>
      <c r="C198" s="24" t="s">
        <v>52</v>
      </c>
      <c r="D198" s="42">
        <f>VLOOKUP($B198,$AQ:$AZ,2,FALSE)</f>
        <v>3</v>
      </c>
      <c r="E198" s="42">
        <f>VLOOKUP($B198,$AQ:$AZ,3,FALSE)</f>
        <v>1</v>
      </c>
      <c r="F198" s="42">
        <f>VLOOKUP($B198,$AQ:$AZ,4,FALSE)</f>
        <v>3</v>
      </c>
      <c r="G198" s="42">
        <f>VLOOKUP($B198,$AQ:$AZ,5,FALSE)</f>
        <v>5</v>
      </c>
      <c r="H198" s="42">
        <f>VLOOKUP($B198,$AQ:$AZ,6,FALSE)</f>
        <v>4</v>
      </c>
      <c r="I198" s="95">
        <f>VLOOKUP($B198,$AQ:$AZ,7,FALSE)</f>
        <v>4</v>
      </c>
      <c r="J198" s="95">
        <f>VLOOKUP($B198,$AQ:$AZ,8,FALSE)</f>
        <v>3</v>
      </c>
      <c r="K198" s="95">
        <f>VLOOKUP($B198,$AQ:$AZ,9,FALSE)</f>
        <v>9</v>
      </c>
      <c r="L198" s="99">
        <f>VLOOKUP($B198,$AQ:$AZ,10,FALSE)</f>
        <v>2</v>
      </c>
      <c r="M198" s="116"/>
      <c r="N198" s="121"/>
      <c r="O198" s="125"/>
      <c r="P198" s="122"/>
      <c r="Q198" s="125"/>
      <c r="R198" s="122"/>
      <c r="S198" s="125"/>
      <c r="T198" s="122"/>
      <c r="U198" s="125"/>
      <c r="V198" s="122"/>
      <c r="W198" s="125"/>
      <c r="X198" s="122"/>
      <c r="Y198" s="125"/>
      <c r="Z198" s="122"/>
      <c r="AA198" s="125"/>
      <c r="AB198" s="122"/>
      <c r="AC198" s="129"/>
    </row>
    <row r="199" spans="3:14" ht="11.25">
      <c r="C199" s="31" t="s">
        <v>341</v>
      </c>
      <c r="D199" s="101">
        <f>D193</f>
        <v>10</v>
      </c>
      <c r="E199" s="101">
        <f>E193</f>
        <v>14</v>
      </c>
      <c r="F199" s="101">
        <f>F193</f>
        <v>9</v>
      </c>
      <c r="G199" s="101">
        <f>G193</f>
        <v>8</v>
      </c>
      <c r="H199" s="101">
        <f>H193</f>
        <v>15</v>
      </c>
      <c r="I199" s="106">
        <f>MAX(I194:I198)</f>
        <v>9</v>
      </c>
      <c r="J199" s="106">
        <f>MAX(J194:J198)</f>
        <v>6</v>
      </c>
      <c r="K199" s="106">
        <f>MAX(K194:K198)</f>
        <v>18</v>
      </c>
      <c r="L199" s="106">
        <f>MAX(L194:L198)</f>
        <v>8</v>
      </c>
      <c r="M199" s="100"/>
      <c r="N199" s="8" t="s">
        <v>541</v>
      </c>
    </row>
    <row r="200" spans="2:40" ht="12" thickBot="1">
      <c r="B200" s="59"/>
      <c r="C200" s="60" t="s">
        <v>54</v>
      </c>
      <c r="D200" s="108">
        <f aca="true" t="shared" si="126" ref="D200:L200">$M200</f>
        <v>0</v>
      </c>
      <c r="E200" s="108">
        <f t="shared" si="126"/>
        <v>0</v>
      </c>
      <c r="F200" s="108">
        <f t="shared" si="126"/>
        <v>0</v>
      </c>
      <c r="G200" s="108">
        <f t="shared" si="126"/>
        <v>0</v>
      </c>
      <c r="H200" s="108">
        <f t="shared" si="126"/>
        <v>0</v>
      </c>
      <c r="I200" s="108">
        <f t="shared" si="126"/>
        <v>0</v>
      </c>
      <c r="J200" s="108">
        <f t="shared" si="126"/>
        <v>0</v>
      </c>
      <c r="K200" s="108">
        <f t="shared" si="126"/>
        <v>0</v>
      </c>
      <c r="L200" s="108">
        <f t="shared" si="126"/>
        <v>0</v>
      </c>
      <c r="M200" s="30">
        <f>SUM(M194:M198)</f>
        <v>0</v>
      </c>
      <c r="N200" s="95">
        <f aca="true" t="shared" si="127" ref="N200:AC200">$M200</f>
        <v>0</v>
      </c>
      <c r="O200" s="95">
        <f t="shared" si="127"/>
        <v>0</v>
      </c>
      <c r="P200" s="95">
        <f t="shared" si="127"/>
        <v>0</v>
      </c>
      <c r="Q200" s="95">
        <f t="shared" si="127"/>
        <v>0</v>
      </c>
      <c r="R200" s="95">
        <f t="shared" si="127"/>
        <v>0</v>
      </c>
      <c r="S200" s="95">
        <f t="shared" si="127"/>
        <v>0</v>
      </c>
      <c r="T200" s="95">
        <f t="shared" si="127"/>
        <v>0</v>
      </c>
      <c r="U200" s="95">
        <f t="shared" si="127"/>
        <v>0</v>
      </c>
      <c r="V200" s="95">
        <f t="shared" si="127"/>
        <v>0</v>
      </c>
      <c r="W200" s="95">
        <f t="shared" si="127"/>
        <v>0</v>
      </c>
      <c r="X200" s="95">
        <f t="shared" si="127"/>
        <v>0</v>
      </c>
      <c r="Y200" s="95">
        <f t="shared" si="127"/>
        <v>0</v>
      </c>
      <c r="Z200" s="95">
        <f t="shared" si="127"/>
        <v>0</v>
      </c>
      <c r="AA200" s="95">
        <f t="shared" si="127"/>
        <v>0</v>
      </c>
      <c r="AB200" s="95">
        <f t="shared" si="127"/>
        <v>0</v>
      </c>
      <c r="AC200" s="95">
        <f t="shared" si="127"/>
        <v>0</v>
      </c>
      <c r="AE200" s="8" t="s">
        <v>544</v>
      </c>
      <c r="AN200" s="8" t="s">
        <v>543</v>
      </c>
    </row>
    <row r="201" spans="2:47" ht="12" thickBot="1">
      <c r="B201" s="59"/>
      <c r="C201" s="60" t="s">
        <v>537</v>
      </c>
      <c r="D201" s="54"/>
      <c r="E201" s="55"/>
      <c r="F201" s="55"/>
      <c r="G201" s="55"/>
      <c r="H201" s="55"/>
      <c r="I201" s="55"/>
      <c r="J201" s="55"/>
      <c r="K201" s="55"/>
      <c r="L201" s="33"/>
      <c r="M201" s="30"/>
      <c r="N201" s="103">
        <f>D201</f>
        <v>0</v>
      </c>
      <c r="O201" s="96">
        <f>F201</f>
        <v>0</v>
      </c>
      <c r="P201" s="96">
        <f>D201</f>
        <v>0</v>
      </c>
      <c r="Q201" s="96">
        <f>E201</f>
        <v>0</v>
      </c>
      <c r="R201" s="96">
        <f>E201</f>
        <v>0</v>
      </c>
      <c r="S201" s="96">
        <f>H201</f>
        <v>0</v>
      </c>
      <c r="T201" s="96">
        <f>J201</f>
        <v>0</v>
      </c>
      <c r="U201" s="96">
        <f>K201</f>
        <v>0</v>
      </c>
      <c r="V201" s="96">
        <f>H201</f>
        <v>0</v>
      </c>
      <c r="W201" s="96">
        <f>J201</f>
        <v>0</v>
      </c>
      <c r="X201" s="96">
        <f>I201</f>
        <v>0</v>
      </c>
      <c r="Y201" s="96">
        <f>K201</f>
        <v>0</v>
      </c>
      <c r="Z201" s="96">
        <f>G201</f>
        <v>0</v>
      </c>
      <c r="AA201" s="96">
        <f>J201</f>
        <v>0</v>
      </c>
      <c r="AB201" s="126"/>
      <c r="AC201" s="126"/>
      <c r="AE201" s="76" t="str">
        <f>IF(O202="-","",N191)</f>
        <v>装甲</v>
      </c>
      <c r="AF201" s="76" t="str">
        <f>IF(Q202="-","",P191)</f>
        <v>白兵戦</v>
      </c>
      <c r="AG201" s="76" t="str">
        <f>IF(S202="-","",R191)</f>
        <v>近距離</v>
      </c>
      <c r="AH201" s="76" t="str">
        <f>IF(U202="-","",T191)</f>
        <v>中距離</v>
      </c>
      <c r="AI201" s="76" t="str">
        <f>IF(W202="-","",V191)</f>
        <v>遠距離</v>
      </c>
      <c r="AJ201" s="76">
        <f>IF(Y202="-","",X191)</f>
      </c>
      <c r="AK201" s="76">
        <f>IF(AA202="-","",Z191)</f>
      </c>
      <c r="AL201" s="76">
        <f>IF(AC202="-","",AB191)</f>
      </c>
      <c r="AN201" s="76">
        <f>IF(O204="-","",TRUNC(O204))</f>
        <v>9</v>
      </c>
      <c r="AO201" s="76">
        <f>IF(Q204="-","",TRUNC(Q204))</f>
        <v>12</v>
      </c>
      <c r="AP201" s="76">
        <f>IF(S204="-","",TRUNC(S204))</f>
        <v>14</v>
      </c>
      <c r="AQ201" s="76">
        <f>IF(U204="-","",TRUNC(U204))</f>
        <v>12</v>
      </c>
      <c r="AR201" s="76">
        <f>IF(W204="-","",TRUNC(W204))</f>
        <v>10</v>
      </c>
      <c r="AS201" s="76">
        <f>IF(Y204="-","",TRUNC(Y204))</f>
      </c>
      <c r="AT201" s="76">
        <f>IF(AA204="-","",TRUNC(AA204))</f>
      </c>
      <c r="AU201" s="76">
        <f>IF(AC204="-","",TRUNC(AC204))</f>
      </c>
    </row>
    <row r="202" spans="2:47" ht="12" thickBot="1">
      <c r="B202" s="130"/>
      <c r="C202" s="60" t="s">
        <v>538</v>
      </c>
      <c r="D202" s="52"/>
      <c r="E202" s="53"/>
      <c r="F202" s="53"/>
      <c r="G202" s="53"/>
      <c r="H202" s="53"/>
      <c r="I202" s="53"/>
      <c r="J202" s="53"/>
      <c r="K202" s="53"/>
      <c r="L202" s="105"/>
      <c r="M202" s="30"/>
      <c r="N202" s="54"/>
      <c r="O202" s="61"/>
      <c r="P202" s="55"/>
      <c r="Q202" s="61"/>
      <c r="R202" s="55"/>
      <c r="S202" s="61"/>
      <c r="T202" s="55"/>
      <c r="U202" s="61"/>
      <c r="V202" s="55"/>
      <c r="W202" s="61"/>
      <c r="X202" s="55"/>
      <c r="Y202" s="107" t="s">
        <v>399</v>
      </c>
      <c r="Z202" s="55"/>
      <c r="AA202" s="61" t="s">
        <v>399</v>
      </c>
      <c r="AB202" s="55"/>
      <c r="AC202" s="62" t="s">
        <v>399</v>
      </c>
      <c r="AE202" s="77">
        <f aca="true" t="shared" si="128" ref="AE202:AL202">IF(AE201="",AD202,AD202+1)</f>
        <v>1</v>
      </c>
      <c r="AF202" s="77">
        <f t="shared" si="128"/>
        <v>2</v>
      </c>
      <c r="AG202" s="77">
        <f t="shared" si="128"/>
        <v>3</v>
      </c>
      <c r="AH202" s="77">
        <f t="shared" si="128"/>
        <v>4</v>
      </c>
      <c r="AI202" s="77">
        <f t="shared" si="128"/>
        <v>5</v>
      </c>
      <c r="AJ202" s="77">
        <f t="shared" si="128"/>
        <v>5</v>
      </c>
      <c r="AK202" s="77">
        <f t="shared" si="128"/>
        <v>5</v>
      </c>
      <c r="AL202" s="77">
        <f t="shared" si="128"/>
        <v>5</v>
      </c>
      <c r="AN202" s="77">
        <f aca="true" t="shared" si="129" ref="AN202:AU202">IF(AN201="",AM202,AM202+1)</f>
        <v>1</v>
      </c>
      <c r="AO202" s="77">
        <f t="shared" si="129"/>
        <v>2</v>
      </c>
      <c r="AP202" s="77">
        <f t="shared" si="129"/>
        <v>3</v>
      </c>
      <c r="AQ202" s="77">
        <f t="shared" si="129"/>
        <v>4</v>
      </c>
      <c r="AR202" s="77">
        <f t="shared" si="129"/>
        <v>5</v>
      </c>
      <c r="AS202" s="77">
        <f t="shared" si="129"/>
        <v>5</v>
      </c>
      <c r="AT202" s="77">
        <f t="shared" si="129"/>
        <v>5</v>
      </c>
      <c r="AU202" s="77">
        <f t="shared" si="129"/>
        <v>5</v>
      </c>
    </row>
    <row r="203" spans="2:47" ht="12" thickBot="1">
      <c r="B203" s="78"/>
      <c r="C203" s="24" t="s">
        <v>175</v>
      </c>
      <c r="D203" s="44">
        <f>SUM(D199:D202)</f>
        <v>10</v>
      </c>
      <c r="E203" s="44">
        <f>SUM(E199:E202)</f>
        <v>14</v>
      </c>
      <c r="F203" s="44">
        <f>SUM(F199:F202)</f>
        <v>9</v>
      </c>
      <c r="G203" s="44">
        <f>SUM(G199:G202)</f>
        <v>8</v>
      </c>
      <c r="H203" s="44">
        <f>SUM(H199:H202)</f>
        <v>15</v>
      </c>
      <c r="I203" s="44">
        <f>SUM(I199:I202)+I193</f>
        <v>14</v>
      </c>
      <c r="J203" s="44">
        <f>SUM(J199:J202)+J193</f>
        <v>14</v>
      </c>
      <c r="K203" s="44">
        <f>SUM(K199:K202)+K193</f>
        <v>25</v>
      </c>
      <c r="L203" s="44">
        <f>SUM(L199:L202)+L193</f>
        <v>12</v>
      </c>
      <c r="N203" s="25">
        <f>SUM(N193:N202)</f>
        <v>10</v>
      </c>
      <c r="O203" s="25">
        <f aca="true" t="shared" si="130" ref="O203:AC203">SUM(O193:O202)</f>
        <v>9</v>
      </c>
      <c r="P203" s="25">
        <f t="shared" si="130"/>
        <v>10</v>
      </c>
      <c r="Q203" s="25">
        <f t="shared" si="130"/>
        <v>14</v>
      </c>
      <c r="R203" s="25">
        <f t="shared" si="130"/>
        <v>14</v>
      </c>
      <c r="S203" s="25">
        <f t="shared" si="130"/>
        <v>15</v>
      </c>
      <c r="T203" s="25">
        <f t="shared" si="130"/>
        <v>6</v>
      </c>
      <c r="U203" s="25">
        <f t="shared" si="130"/>
        <v>18</v>
      </c>
      <c r="V203" s="25">
        <f t="shared" si="130"/>
        <v>15</v>
      </c>
      <c r="W203" s="25">
        <f t="shared" si="130"/>
        <v>6</v>
      </c>
      <c r="X203" s="25">
        <f t="shared" si="130"/>
        <v>9</v>
      </c>
      <c r="Y203" s="25">
        <f t="shared" si="130"/>
        <v>18</v>
      </c>
      <c r="Z203" s="25">
        <f t="shared" si="130"/>
        <v>8</v>
      </c>
      <c r="AA203" s="25">
        <f t="shared" si="130"/>
        <v>6</v>
      </c>
      <c r="AB203" s="25">
        <f t="shared" si="130"/>
        <v>0</v>
      </c>
      <c r="AC203" s="25">
        <f t="shared" si="130"/>
        <v>0</v>
      </c>
      <c r="AE203" s="77" t="str">
        <f>IF(AD202=AE202,"",IF(AE202=MAX($AE202:$AL202),"","："))</f>
        <v>：</v>
      </c>
      <c r="AF203" s="77" t="str">
        <f aca="true" t="shared" si="131" ref="AF203:AL203">IF(AE202=AF202,"",IF(AF202=MAX($AE202:$AL202),"","："))</f>
        <v>：</v>
      </c>
      <c r="AG203" s="77" t="str">
        <f t="shared" si="131"/>
        <v>：</v>
      </c>
      <c r="AH203" s="77" t="str">
        <f t="shared" si="131"/>
        <v>：</v>
      </c>
      <c r="AI203" s="77">
        <f t="shared" si="131"/>
      </c>
      <c r="AJ203" s="77">
        <f t="shared" si="131"/>
      </c>
      <c r="AK203" s="77">
        <f t="shared" si="131"/>
      </c>
      <c r="AL203" s="77">
        <f t="shared" si="131"/>
      </c>
      <c r="AN203" s="77" t="str">
        <f>IF(AM202=AN202,"",IF(AN202=MAX($AN202:$AU202),"","："))</f>
        <v>：</v>
      </c>
      <c r="AO203" s="77" t="str">
        <f aca="true" t="shared" si="132" ref="AO203:AU203">IF(AN202=AO202,"",IF(AO202=MAX($AN202:$AU202),"","："))</f>
        <v>：</v>
      </c>
      <c r="AP203" s="77" t="str">
        <f t="shared" si="132"/>
        <v>：</v>
      </c>
      <c r="AQ203" s="77" t="str">
        <f t="shared" si="132"/>
        <v>：</v>
      </c>
      <c r="AR203" s="77">
        <f t="shared" si="132"/>
      </c>
      <c r="AS203" s="77">
        <f t="shared" si="132"/>
      </c>
      <c r="AT203" s="77">
        <f t="shared" si="132"/>
      </c>
      <c r="AU203" s="77">
        <f t="shared" si="132"/>
      </c>
    </row>
    <row r="204" spans="13:29" ht="11.25">
      <c r="M204" s="30"/>
      <c r="N204" s="27"/>
      <c r="O204" s="27">
        <f>IF(O202="-","-",AVERAGE(N203:O203))</f>
        <v>9.5</v>
      </c>
      <c r="P204" s="27"/>
      <c r="Q204" s="27">
        <f>IF(Q202="-","-",AVERAGE(P203:Q203))</f>
        <v>12</v>
      </c>
      <c r="R204" s="27"/>
      <c r="S204" s="27">
        <f>IF(S202="-","-",AVERAGE(R203:S203))</f>
        <v>14.5</v>
      </c>
      <c r="T204" s="27"/>
      <c r="U204" s="27">
        <f>IF(U202="-","-",AVERAGE(T203:U203))</f>
        <v>12</v>
      </c>
      <c r="V204" s="27"/>
      <c r="W204" s="27">
        <f>IF(W202="-","-",AVERAGE(V203:W203))</f>
        <v>10.5</v>
      </c>
      <c r="X204" s="27"/>
      <c r="Y204" s="27" t="str">
        <f>IF(Y202="-","-",AVERAGE(X203:Y203))</f>
        <v>-</v>
      </c>
      <c r="Z204" s="27"/>
      <c r="AA204" s="27" t="str">
        <f>IF(AA202="-","-",AVERAGE(Z203:AA203))</f>
        <v>-</v>
      </c>
      <c r="AB204" s="27"/>
      <c r="AC204" s="27" t="str">
        <f>IF(AC202="-","-",AVERAGE(AB203:AC203))</f>
        <v>-</v>
      </c>
    </row>
    <row r="205" spans="13:29" ht="11.25">
      <c r="M205" s="30"/>
      <c r="N205" s="27"/>
      <c r="O205" s="27"/>
      <c r="P205" s="27"/>
      <c r="Q205" s="27"/>
      <c r="R205" s="27"/>
      <c r="S205" s="27"/>
      <c r="T205" s="27"/>
      <c r="U205" s="27"/>
      <c r="V205" s="27"/>
      <c r="W205" s="27"/>
      <c r="X205" s="27"/>
      <c r="Y205" s="27"/>
      <c r="Z205" s="27"/>
      <c r="AA205" s="27"/>
      <c r="AB205" s="27"/>
      <c r="AC205" s="27"/>
    </row>
    <row r="206" spans="13:29" ht="12" thickBot="1">
      <c r="M206" s="30"/>
      <c r="N206" s="27"/>
      <c r="O206" s="27"/>
      <c r="P206" s="27"/>
      <c r="Q206" s="27"/>
      <c r="R206" s="27"/>
      <c r="S206" s="27"/>
      <c r="T206" s="27"/>
      <c r="U206" s="27"/>
      <c r="V206" s="27"/>
      <c r="W206" s="27"/>
      <c r="X206" s="27"/>
      <c r="Y206" s="27"/>
      <c r="Z206" s="27"/>
      <c r="AA206" s="27"/>
      <c r="AB206" s="27"/>
      <c r="AC206" s="27"/>
    </row>
    <row r="207" spans="2:29" ht="11.25">
      <c r="B207" s="146" t="str">
        <f>IF(B203="",B193,B203)</f>
        <v>フェイク３</v>
      </c>
      <c r="C207" s="81" t="s">
        <v>548</v>
      </c>
      <c r="D207" s="81"/>
      <c r="E207" s="81"/>
      <c r="F207" s="81"/>
      <c r="G207" s="81"/>
      <c r="H207" s="81"/>
      <c r="I207" s="81"/>
      <c r="J207" s="81"/>
      <c r="K207" s="81"/>
      <c r="L207" s="81"/>
      <c r="M207" s="81"/>
      <c r="N207" s="81"/>
      <c r="O207" s="81"/>
      <c r="P207" s="81"/>
      <c r="Q207" s="81"/>
      <c r="R207" s="81"/>
      <c r="S207" s="81"/>
      <c r="T207" s="161"/>
      <c r="U207" s="81"/>
      <c r="V207" s="81"/>
      <c r="W207" s="81"/>
      <c r="X207" s="81"/>
      <c r="Y207" s="81"/>
      <c r="Z207" s="81"/>
      <c r="AA207" s="81"/>
      <c r="AB207" s="81"/>
      <c r="AC207" s="82"/>
    </row>
    <row r="208" spans="2:29" ht="11.25" customHeight="1">
      <c r="B208" s="79" t="s">
        <v>546</v>
      </c>
      <c r="C208" s="46"/>
      <c r="D208" s="46"/>
      <c r="E208" s="46"/>
      <c r="F208" s="46"/>
      <c r="G208" s="46"/>
      <c r="H208" s="46"/>
      <c r="I208" s="169" t="str">
        <f>VLOOKUP(B193,データベース!N:Z,13,FALSE)</f>
        <v>Ｌ：フェイクトモエリバー３　＝　｛
　ｔ：名称　＝　フェイクトモエリバー３　Ａ７１－Ｇ（Ｗ７）（乗り物）
　ｔ：評価　＝　体格１０，筋力１４，耐久力９，外見８，敏捷１５，器用５，感覚８，知識７，幸運４，対空戦闘１５
　ｔ：特殊　＝　｛
　　＊フェイクトモエリバー３の乗り物カテゴリ　＝　Ｉ＝Ｄ，航空機として扱う。
　　＊フェイクトモエリバー３は遠距離戦闘行為ができ、この時、遠距離戦闘の攻撃判定は評価＋２される。燃料を１万ｔ消費する。
　　＊フェイクトモエリバー３は宇宙で使用できる
　　＊戦闘時に１機につき燃料３万ｔを使用する。
　　＊パイロットの他、コパイロット２名を必要とする。
　　＊フェイクトモエリバー３の人機数　＝　５人機として扱う。
　　＊フェイクトモエリバー３のアタックランク　＝　ＡＲは１８として扱う。
　　＊フェイクトモエリバー３は宇宙から地上に限って１航路移動を行うことが出来る。
　　＊フェイクトモエリバー３は以下のオプションを装備できる。全てのオプションは１回きりの使い捨てで、１個につき燃料１万ｔを消費する。編成時に消費すること｛
・対空ミサイル　敵が射程に入ると自動で一回の対空戦が出来、その間、対空評価＋１になる。ＡＲ－１（最大８発装備可能）
・爆弾　敵が射程に入ると自動で一回の遠距離攻撃が出来、その間、遠距離戦闘評価が＋２になる。ＡＲ－１（最大４発装備可能）
・ブースター　単独で１航路移動することが出来る。
　｝
　ｔ：→次のアイドレス　＝　ファイナルトモエリバーの開発（イベント），アートポスト２の開発（イベント），王女専用トモエリバーの開発（イベント），悪童大サーカスの開店（イベント）
｝</v>
      </c>
      <c r="J208" s="169"/>
      <c r="K208" s="169"/>
      <c r="L208" s="169"/>
      <c r="M208" s="169"/>
      <c r="N208" s="169"/>
      <c r="O208" s="169"/>
      <c r="P208" s="169"/>
      <c r="Q208" s="169"/>
      <c r="R208" s="169"/>
      <c r="S208" s="169"/>
      <c r="T208" s="169"/>
      <c r="U208" s="169"/>
      <c r="V208" s="169"/>
      <c r="W208" s="169"/>
      <c r="X208" s="169"/>
      <c r="Y208" s="169"/>
      <c r="Z208" s="169"/>
      <c r="AA208" s="169"/>
      <c r="AB208" s="169"/>
      <c r="AC208" s="170"/>
    </row>
    <row r="209" spans="2:29" ht="12" customHeight="1">
      <c r="B209" s="79" t="str">
        <f>D192&amp;C191&amp;E192&amp;C191&amp;F192&amp;C191&amp;G192&amp;C191&amp;H192&amp;C191&amp;I192&amp;C191&amp;J192&amp;C191&amp;K192&amp;C191&amp;L192</f>
        <v>体格：筋力：耐久力：外見：敏捷：器用：感覚：知識：幸運</v>
      </c>
      <c r="C209" s="46"/>
      <c r="D209" s="46"/>
      <c r="E209" s="46"/>
      <c r="F209" s="46"/>
      <c r="G209" s="46"/>
      <c r="H209" s="46"/>
      <c r="I209" s="169"/>
      <c r="J209" s="169"/>
      <c r="K209" s="169"/>
      <c r="L209" s="169"/>
      <c r="M209" s="169"/>
      <c r="N209" s="169"/>
      <c r="O209" s="169"/>
      <c r="P209" s="169"/>
      <c r="Q209" s="169"/>
      <c r="R209" s="169"/>
      <c r="S209" s="169"/>
      <c r="T209" s="169"/>
      <c r="U209" s="169"/>
      <c r="V209" s="169"/>
      <c r="W209" s="169"/>
      <c r="X209" s="169"/>
      <c r="Y209" s="169"/>
      <c r="Z209" s="169"/>
      <c r="AA209" s="169"/>
      <c r="AB209" s="169"/>
      <c r="AC209" s="170"/>
    </row>
    <row r="210" spans="2:29" ht="12" customHeight="1">
      <c r="B210" s="79" t="str">
        <f>D203&amp;C191&amp;E203&amp;C191&amp;F203&amp;C191&amp;G203&amp;C191&amp;H203&amp;C191&amp;I203&amp;C191&amp;J203&amp;C191&amp;K203&amp;C191&amp;L203</f>
        <v>10：14：9：8：15：14：14：25：12</v>
      </c>
      <c r="C210" s="46"/>
      <c r="D210" s="46"/>
      <c r="E210" s="46"/>
      <c r="F210" s="46"/>
      <c r="G210" s="46"/>
      <c r="H210" s="46"/>
      <c r="I210" s="169"/>
      <c r="J210" s="169"/>
      <c r="K210" s="169"/>
      <c r="L210" s="169"/>
      <c r="M210" s="169"/>
      <c r="N210" s="169"/>
      <c r="O210" s="169"/>
      <c r="P210" s="169"/>
      <c r="Q210" s="169"/>
      <c r="R210" s="169"/>
      <c r="S210" s="169"/>
      <c r="T210" s="169"/>
      <c r="U210" s="169"/>
      <c r="V210" s="169"/>
      <c r="W210" s="169"/>
      <c r="X210" s="169"/>
      <c r="Y210" s="169"/>
      <c r="Z210" s="169"/>
      <c r="AA210" s="169"/>
      <c r="AB210" s="169"/>
      <c r="AC210" s="170"/>
    </row>
    <row r="211" spans="2:29" ht="12" customHeight="1">
      <c r="B211" s="79" t="s">
        <v>545</v>
      </c>
      <c r="C211" s="46"/>
      <c r="D211" s="46"/>
      <c r="E211" s="46"/>
      <c r="F211" s="46"/>
      <c r="G211" s="46"/>
      <c r="H211" s="46"/>
      <c r="I211" s="169"/>
      <c r="J211" s="169"/>
      <c r="K211" s="169"/>
      <c r="L211" s="169"/>
      <c r="M211" s="169"/>
      <c r="N211" s="169"/>
      <c r="O211" s="169"/>
      <c r="P211" s="169"/>
      <c r="Q211" s="169"/>
      <c r="R211" s="169"/>
      <c r="S211" s="169"/>
      <c r="T211" s="169"/>
      <c r="U211" s="169"/>
      <c r="V211" s="169"/>
      <c r="W211" s="169"/>
      <c r="X211" s="169"/>
      <c r="Y211" s="169"/>
      <c r="Z211" s="169"/>
      <c r="AA211" s="169"/>
      <c r="AB211" s="169"/>
      <c r="AC211" s="170"/>
    </row>
    <row r="212" spans="2:29" ht="12" customHeight="1">
      <c r="B212" s="80" t="str">
        <f>AE201&amp;AE203&amp;AF201&amp;AF203&amp;AG201&amp;AG203&amp;AH201&amp;AH203&amp;AI201&amp;AI203&amp;AJ201&amp;AJ203&amp;AK201&amp;AK203&amp;AL201&amp;AL203</f>
        <v>装甲：白兵戦：近距離：中距離：遠距離</v>
      </c>
      <c r="C212" s="46"/>
      <c r="D212" s="46"/>
      <c r="E212" s="46"/>
      <c r="F212" s="46"/>
      <c r="G212" s="46"/>
      <c r="H212" s="46"/>
      <c r="I212" s="169"/>
      <c r="J212" s="169"/>
      <c r="K212" s="169"/>
      <c r="L212" s="169"/>
      <c r="M212" s="169"/>
      <c r="N212" s="169"/>
      <c r="O212" s="169"/>
      <c r="P212" s="169"/>
      <c r="Q212" s="169"/>
      <c r="R212" s="169"/>
      <c r="S212" s="169"/>
      <c r="T212" s="169"/>
      <c r="U212" s="169"/>
      <c r="V212" s="169"/>
      <c r="W212" s="169"/>
      <c r="X212" s="169"/>
      <c r="Y212" s="169"/>
      <c r="Z212" s="169"/>
      <c r="AA212" s="169"/>
      <c r="AB212" s="169"/>
      <c r="AC212" s="170"/>
    </row>
    <row r="213" spans="2:29" ht="12" customHeight="1">
      <c r="B213" s="80" t="str">
        <f>AN201&amp;AN203&amp;AO201&amp;AO203&amp;AP201&amp;AP203&amp;AQ201&amp;AQ203&amp;AR201&amp;AR203&amp;AS201&amp;AS203&amp;AT201&amp;AT203&amp;AU201&amp;AU203&amp;AM208</f>
        <v>9：12：14：12：10</v>
      </c>
      <c r="C213" s="46"/>
      <c r="D213" s="46"/>
      <c r="E213" s="46"/>
      <c r="F213" s="46"/>
      <c r="G213" s="46"/>
      <c r="H213" s="46"/>
      <c r="I213" s="169"/>
      <c r="J213" s="169"/>
      <c r="K213" s="169"/>
      <c r="L213" s="169"/>
      <c r="M213" s="169"/>
      <c r="N213" s="169"/>
      <c r="O213" s="169"/>
      <c r="P213" s="169"/>
      <c r="Q213" s="169"/>
      <c r="R213" s="169"/>
      <c r="S213" s="169"/>
      <c r="T213" s="169"/>
      <c r="U213" s="169"/>
      <c r="V213" s="169"/>
      <c r="W213" s="169"/>
      <c r="X213" s="169"/>
      <c r="Y213" s="169"/>
      <c r="Z213" s="169"/>
      <c r="AA213" s="169"/>
      <c r="AB213" s="169"/>
      <c r="AC213" s="170"/>
    </row>
    <row r="214" spans="2:29" ht="12" customHeight="1">
      <c r="B214" s="110"/>
      <c r="C214" s="46"/>
      <c r="D214" s="46"/>
      <c r="E214" s="46"/>
      <c r="F214" s="46"/>
      <c r="G214" s="46"/>
      <c r="H214" s="46"/>
      <c r="I214" s="169"/>
      <c r="J214" s="169"/>
      <c r="K214" s="169"/>
      <c r="L214" s="169"/>
      <c r="M214" s="169"/>
      <c r="N214" s="169"/>
      <c r="O214" s="169"/>
      <c r="P214" s="169"/>
      <c r="Q214" s="169"/>
      <c r="R214" s="169"/>
      <c r="S214" s="169"/>
      <c r="T214" s="169"/>
      <c r="U214" s="169"/>
      <c r="V214" s="169"/>
      <c r="W214" s="169"/>
      <c r="X214" s="169"/>
      <c r="Y214" s="169"/>
      <c r="Z214" s="169"/>
      <c r="AA214" s="169"/>
      <c r="AB214" s="169"/>
      <c r="AC214" s="170"/>
    </row>
    <row r="215" spans="2:29" ht="12" customHeight="1">
      <c r="B215" s="110"/>
      <c r="C215" s="46"/>
      <c r="D215" s="46"/>
      <c r="E215" s="46"/>
      <c r="F215" s="46"/>
      <c r="G215" s="46"/>
      <c r="H215" s="46"/>
      <c r="I215" s="169"/>
      <c r="J215" s="169"/>
      <c r="K215" s="169"/>
      <c r="L215" s="169"/>
      <c r="M215" s="169"/>
      <c r="N215" s="169"/>
      <c r="O215" s="169"/>
      <c r="P215" s="169"/>
      <c r="Q215" s="169"/>
      <c r="R215" s="169"/>
      <c r="S215" s="169"/>
      <c r="T215" s="169"/>
      <c r="U215" s="169"/>
      <c r="V215" s="169"/>
      <c r="W215" s="169"/>
      <c r="X215" s="169"/>
      <c r="Y215" s="169"/>
      <c r="Z215" s="169"/>
      <c r="AA215" s="169"/>
      <c r="AB215" s="169"/>
      <c r="AC215" s="170"/>
    </row>
    <row r="216" spans="2:29" ht="12" customHeight="1">
      <c r="B216" s="110"/>
      <c r="C216" s="46"/>
      <c r="D216" s="46"/>
      <c r="E216" s="46"/>
      <c r="F216" s="46"/>
      <c r="G216" s="46"/>
      <c r="H216" s="46"/>
      <c r="I216" s="169"/>
      <c r="J216" s="169"/>
      <c r="K216" s="169"/>
      <c r="L216" s="169"/>
      <c r="M216" s="169"/>
      <c r="N216" s="169"/>
      <c r="O216" s="169"/>
      <c r="P216" s="169"/>
      <c r="Q216" s="169"/>
      <c r="R216" s="169"/>
      <c r="S216" s="169"/>
      <c r="T216" s="169"/>
      <c r="U216" s="169"/>
      <c r="V216" s="169"/>
      <c r="W216" s="169"/>
      <c r="X216" s="169"/>
      <c r="Y216" s="169"/>
      <c r="Z216" s="169"/>
      <c r="AA216" s="169"/>
      <c r="AB216" s="169"/>
      <c r="AC216" s="170"/>
    </row>
    <row r="217" spans="2:29" ht="12" customHeight="1">
      <c r="B217" s="110"/>
      <c r="C217" s="46"/>
      <c r="D217" s="46"/>
      <c r="E217" s="46"/>
      <c r="F217" s="46"/>
      <c r="G217" s="46"/>
      <c r="H217" s="46"/>
      <c r="I217" s="169"/>
      <c r="J217" s="169"/>
      <c r="K217" s="169"/>
      <c r="L217" s="169"/>
      <c r="M217" s="169"/>
      <c r="N217" s="169"/>
      <c r="O217" s="169"/>
      <c r="P217" s="169"/>
      <c r="Q217" s="169"/>
      <c r="R217" s="169"/>
      <c r="S217" s="169"/>
      <c r="T217" s="169"/>
      <c r="U217" s="169"/>
      <c r="V217" s="169"/>
      <c r="W217" s="169"/>
      <c r="X217" s="169"/>
      <c r="Y217" s="169"/>
      <c r="Z217" s="169"/>
      <c r="AA217" s="169"/>
      <c r="AB217" s="169"/>
      <c r="AC217" s="170"/>
    </row>
    <row r="218" spans="2:29" ht="12" customHeight="1">
      <c r="B218" s="110"/>
      <c r="C218" s="46"/>
      <c r="D218" s="46"/>
      <c r="E218" s="46"/>
      <c r="F218" s="46"/>
      <c r="G218" s="46"/>
      <c r="H218" s="46"/>
      <c r="I218" s="169"/>
      <c r="J218" s="169"/>
      <c r="K218" s="169"/>
      <c r="L218" s="169"/>
      <c r="M218" s="169"/>
      <c r="N218" s="169"/>
      <c r="O218" s="169"/>
      <c r="P218" s="169"/>
      <c r="Q218" s="169"/>
      <c r="R218" s="169"/>
      <c r="S218" s="169"/>
      <c r="T218" s="169"/>
      <c r="U218" s="169"/>
      <c r="V218" s="169"/>
      <c r="W218" s="169"/>
      <c r="X218" s="169"/>
      <c r="Y218" s="169"/>
      <c r="Z218" s="169"/>
      <c r="AA218" s="169"/>
      <c r="AB218" s="169"/>
      <c r="AC218" s="170"/>
    </row>
    <row r="219" spans="2:29" ht="12" customHeight="1">
      <c r="B219" s="110"/>
      <c r="C219" s="46"/>
      <c r="D219" s="46"/>
      <c r="E219" s="46"/>
      <c r="F219" s="46"/>
      <c r="G219" s="46"/>
      <c r="H219" s="46"/>
      <c r="I219" s="169"/>
      <c r="J219" s="169"/>
      <c r="K219" s="169"/>
      <c r="L219" s="169"/>
      <c r="M219" s="169"/>
      <c r="N219" s="169"/>
      <c r="O219" s="169"/>
      <c r="P219" s="169"/>
      <c r="Q219" s="169"/>
      <c r="R219" s="169"/>
      <c r="S219" s="169"/>
      <c r="T219" s="169"/>
      <c r="U219" s="169"/>
      <c r="V219" s="169"/>
      <c r="W219" s="169"/>
      <c r="X219" s="169"/>
      <c r="Y219" s="169"/>
      <c r="Z219" s="169"/>
      <c r="AA219" s="169"/>
      <c r="AB219" s="169"/>
      <c r="AC219" s="170"/>
    </row>
    <row r="220" spans="2:29" ht="12" customHeight="1">
      <c r="B220" s="110"/>
      <c r="C220" s="46"/>
      <c r="D220" s="46"/>
      <c r="E220" s="46"/>
      <c r="F220" s="46"/>
      <c r="G220" s="46"/>
      <c r="H220" s="46"/>
      <c r="I220" s="169"/>
      <c r="J220" s="169"/>
      <c r="K220" s="169"/>
      <c r="L220" s="169"/>
      <c r="M220" s="169"/>
      <c r="N220" s="169"/>
      <c r="O220" s="169"/>
      <c r="P220" s="169"/>
      <c r="Q220" s="169"/>
      <c r="R220" s="169"/>
      <c r="S220" s="169"/>
      <c r="T220" s="169"/>
      <c r="U220" s="169"/>
      <c r="V220" s="169"/>
      <c r="W220" s="169"/>
      <c r="X220" s="169"/>
      <c r="Y220" s="169"/>
      <c r="Z220" s="169"/>
      <c r="AA220" s="169"/>
      <c r="AB220" s="169"/>
      <c r="AC220" s="170"/>
    </row>
    <row r="221" spans="2:29" ht="12" customHeight="1">
      <c r="B221" s="110"/>
      <c r="C221" s="46"/>
      <c r="D221" s="46"/>
      <c r="E221" s="46"/>
      <c r="F221" s="46"/>
      <c r="G221" s="46"/>
      <c r="H221" s="46"/>
      <c r="I221" s="169"/>
      <c r="J221" s="169"/>
      <c r="K221" s="169"/>
      <c r="L221" s="169"/>
      <c r="M221" s="169"/>
      <c r="N221" s="169"/>
      <c r="O221" s="169"/>
      <c r="P221" s="169"/>
      <c r="Q221" s="169"/>
      <c r="R221" s="169"/>
      <c r="S221" s="169"/>
      <c r="T221" s="169"/>
      <c r="U221" s="169"/>
      <c r="V221" s="169"/>
      <c r="W221" s="169"/>
      <c r="X221" s="169"/>
      <c r="Y221" s="169"/>
      <c r="Z221" s="169"/>
      <c r="AA221" s="169"/>
      <c r="AB221" s="169"/>
      <c r="AC221" s="170"/>
    </row>
    <row r="222" spans="2:29" ht="12" customHeight="1">
      <c r="B222" s="110"/>
      <c r="C222" s="46"/>
      <c r="D222" s="46"/>
      <c r="E222" s="46"/>
      <c r="F222" s="46"/>
      <c r="G222" s="46"/>
      <c r="H222" s="46"/>
      <c r="I222" s="169"/>
      <c r="J222" s="169"/>
      <c r="K222" s="169"/>
      <c r="L222" s="169"/>
      <c r="M222" s="169"/>
      <c r="N222" s="169"/>
      <c r="O222" s="169"/>
      <c r="P222" s="169"/>
      <c r="Q222" s="169"/>
      <c r="R222" s="169"/>
      <c r="S222" s="169"/>
      <c r="T222" s="169"/>
      <c r="U222" s="169"/>
      <c r="V222" s="169"/>
      <c r="W222" s="169"/>
      <c r="X222" s="169"/>
      <c r="Y222" s="169"/>
      <c r="Z222" s="169"/>
      <c r="AA222" s="169"/>
      <c r="AB222" s="169"/>
      <c r="AC222" s="170"/>
    </row>
    <row r="223" spans="2:29" ht="12" customHeight="1">
      <c r="B223" s="110"/>
      <c r="C223" s="46"/>
      <c r="D223" s="46"/>
      <c r="E223" s="46"/>
      <c r="F223" s="46"/>
      <c r="G223" s="46"/>
      <c r="H223" s="46"/>
      <c r="I223" s="169"/>
      <c r="J223" s="169"/>
      <c r="K223" s="169"/>
      <c r="L223" s="169"/>
      <c r="M223" s="169"/>
      <c r="N223" s="169"/>
      <c r="O223" s="169"/>
      <c r="P223" s="169"/>
      <c r="Q223" s="169"/>
      <c r="R223" s="169"/>
      <c r="S223" s="169"/>
      <c r="T223" s="169"/>
      <c r="U223" s="169"/>
      <c r="V223" s="169"/>
      <c r="W223" s="169"/>
      <c r="X223" s="169"/>
      <c r="Y223" s="169"/>
      <c r="Z223" s="169"/>
      <c r="AA223" s="169"/>
      <c r="AB223" s="169"/>
      <c r="AC223" s="170"/>
    </row>
    <row r="224" spans="2:29" ht="12" customHeight="1">
      <c r="B224" s="110"/>
      <c r="C224" s="46"/>
      <c r="D224" s="46"/>
      <c r="E224" s="46"/>
      <c r="F224" s="46"/>
      <c r="G224" s="46"/>
      <c r="H224" s="46"/>
      <c r="I224" s="169"/>
      <c r="J224" s="169"/>
      <c r="K224" s="169"/>
      <c r="L224" s="169"/>
      <c r="M224" s="169"/>
      <c r="N224" s="169"/>
      <c r="O224" s="169"/>
      <c r="P224" s="169"/>
      <c r="Q224" s="169"/>
      <c r="R224" s="169"/>
      <c r="S224" s="169"/>
      <c r="T224" s="169"/>
      <c r="U224" s="169"/>
      <c r="V224" s="169"/>
      <c r="W224" s="169"/>
      <c r="X224" s="169"/>
      <c r="Y224" s="169"/>
      <c r="Z224" s="169"/>
      <c r="AA224" s="169"/>
      <c r="AB224" s="169"/>
      <c r="AC224" s="170"/>
    </row>
    <row r="225" spans="2:29" ht="12" customHeight="1">
      <c r="B225" s="110"/>
      <c r="C225" s="46"/>
      <c r="D225" s="46"/>
      <c r="E225" s="46"/>
      <c r="F225" s="46"/>
      <c r="G225" s="46"/>
      <c r="H225" s="46"/>
      <c r="I225" s="169"/>
      <c r="J225" s="169"/>
      <c r="K225" s="169"/>
      <c r="L225" s="169"/>
      <c r="M225" s="169"/>
      <c r="N225" s="169"/>
      <c r="O225" s="169"/>
      <c r="P225" s="169"/>
      <c r="Q225" s="169"/>
      <c r="R225" s="169"/>
      <c r="S225" s="169"/>
      <c r="T225" s="169"/>
      <c r="U225" s="169"/>
      <c r="V225" s="169"/>
      <c r="W225" s="169"/>
      <c r="X225" s="169"/>
      <c r="Y225" s="169"/>
      <c r="Z225" s="169"/>
      <c r="AA225" s="169"/>
      <c r="AB225" s="169"/>
      <c r="AC225" s="170"/>
    </row>
    <row r="226" spans="2:29" ht="12" customHeight="1">
      <c r="B226" s="110"/>
      <c r="C226" s="46"/>
      <c r="D226" s="46"/>
      <c r="E226" s="46"/>
      <c r="F226" s="46"/>
      <c r="G226" s="46"/>
      <c r="H226" s="46"/>
      <c r="I226" s="169"/>
      <c r="J226" s="169"/>
      <c r="K226" s="169"/>
      <c r="L226" s="169"/>
      <c r="M226" s="169"/>
      <c r="N226" s="169"/>
      <c r="O226" s="169"/>
      <c r="P226" s="169"/>
      <c r="Q226" s="169"/>
      <c r="R226" s="169"/>
      <c r="S226" s="169"/>
      <c r="T226" s="169"/>
      <c r="U226" s="169"/>
      <c r="V226" s="169"/>
      <c r="W226" s="169"/>
      <c r="X226" s="169"/>
      <c r="Y226" s="169"/>
      <c r="Z226" s="169"/>
      <c r="AA226" s="169"/>
      <c r="AB226" s="169"/>
      <c r="AC226" s="170"/>
    </row>
    <row r="227" spans="2:29" ht="12.75" customHeight="1" thickBot="1">
      <c r="B227" s="111"/>
      <c r="C227" s="112"/>
      <c r="D227" s="112"/>
      <c r="E227" s="112"/>
      <c r="F227" s="112"/>
      <c r="G227" s="112"/>
      <c r="H227" s="112"/>
      <c r="I227" s="171"/>
      <c r="J227" s="171"/>
      <c r="K227" s="171"/>
      <c r="L227" s="171"/>
      <c r="M227" s="171"/>
      <c r="N227" s="171"/>
      <c r="O227" s="171"/>
      <c r="P227" s="171"/>
      <c r="Q227" s="171"/>
      <c r="R227" s="171"/>
      <c r="S227" s="171"/>
      <c r="T227" s="171"/>
      <c r="U227" s="171"/>
      <c r="V227" s="171"/>
      <c r="W227" s="171"/>
      <c r="X227" s="171"/>
      <c r="Y227" s="171"/>
      <c r="Z227" s="171"/>
      <c r="AA227" s="171"/>
      <c r="AB227" s="171"/>
      <c r="AC227" s="172"/>
    </row>
  </sheetData>
  <mergeCells count="6">
    <mergeCell ref="L171:AB187"/>
    <mergeCell ref="I208:AC227"/>
    <mergeCell ref="L39:AB55"/>
    <mergeCell ref="L72:AB88"/>
    <mergeCell ref="L105:AB121"/>
    <mergeCell ref="L138:AB154"/>
  </mergeCells>
  <conditionalFormatting sqref="I194:L198">
    <cfRule type="cellIs" priority="1" dxfId="0" operator="equal" stopIfTrue="1">
      <formula>I$199</formula>
    </cfRule>
  </conditionalFormatting>
  <conditionalFormatting sqref="B212:B213 AE202:AL203 AN202:AU203 AE37:AL38 AE25 AE33:AL34 B43:B44 G42:K42 AE28:AM30 AE70:AL71 AE58 AE66:AL67 B76:B77 G75:K75 AE61:AM63 AE103:AL104 AE91 AE99:AL100 B109:B110 G108:K108 AE94:AM96 AE136:AL137 AE124 AE132:AL133 B142:B143 G141:K141 AE127:AM129 AE169:AL170 AE157 AE165:AL166 B175:B176 G174:K174 AE160:AM162">
    <cfRule type="cellIs" priority="2" dxfId="1" operator="equal" stopIfTrue="1">
      <formula>"-"</formula>
    </cfRule>
  </conditionalFormatting>
  <conditionalFormatting sqref="AR8:AZ8 AW9:AZ10 AV28:AY28 AK10:AN10 AV61:AY61 AV94:AY94 AV127:AY127 AV160:AY160">
    <cfRule type="cellIs" priority="3" dxfId="2" operator="lessThanOrEqual" stopIfTrue="1">
      <formula>-1</formula>
    </cfRule>
    <cfRule type="cellIs" priority="4" dxfId="3" operator="between" stopIfTrue="1">
      <formula>5</formula>
      <formula>6</formula>
    </cfRule>
    <cfRule type="cellIs" priority="5" dxfId="4" operator="between" stopIfTrue="1">
      <formula>7</formula>
      <formula>10</formula>
    </cfRule>
  </conditionalFormatting>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1:AC463"/>
  <sheetViews>
    <sheetView tabSelected="1" workbookViewId="0" topLeftCell="A1">
      <selection activeCell="N11" sqref="N11"/>
    </sheetView>
  </sheetViews>
  <sheetFormatPr defaultColWidth="9.00390625" defaultRowHeight="12" customHeight="1"/>
  <cols>
    <col min="1" max="1" width="14.25390625" style="46" customWidth="1"/>
    <col min="2" max="10" width="4.875" style="46" customWidth="1"/>
    <col min="11" max="11" width="2.25390625" style="30" customWidth="1"/>
    <col min="12" max="13" width="2.25390625" style="131" customWidth="1"/>
    <col min="14" max="14" width="14.25390625" style="46" customWidth="1"/>
    <col min="15" max="24" width="4.875" style="46" customWidth="1"/>
    <col min="25" max="26" width="2.25390625" style="8" customWidth="1"/>
    <col min="27" max="47" width="4.875" style="8" customWidth="1"/>
    <col min="48" max="16384" width="12.625" style="8" customWidth="1"/>
  </cols>
  <sheetData>
    <row r="1" ht="12" customHeight="1">
      <c r="A1" s="46" t="s">
        <v>671</v>
      </c>
    </row>
    <row r="2" ht="12" customHeight="1">
      <c r="A2" s="12" t="s">
        <v>675</v>
      </c>
    </row>
    <row r="3" ht="12" customHeight="1">
      <c r="A3" s="46" t="s">
        <v>681</v>
      </c>
    </row>
    <row r="4" ht="12" customHeight="1">
      <c r="A4" s="46" t="s">
        <v>677</v>
      </c>
    </row>
    <row r="5" ht="12" customHeight="1">
      <c r="A5" s="46" t="s">
        <v>679</v>
      </c>
    </row>
    <row r="6" ht="12" customHeight="1">
      <c r="A6" s="162" t="s">
        <v>678</v>
      </c>
    </row>
    <row r="8" ht="12" customHeight="1">
      <c r="A8" s="46" t="s">
        <v>653</v>
      </c>
    </row>
    <row r="9" ht="12" customHeight="1">
      <c r="A9" s="46" t="s">
        <v>672</v>
      </c>
    </row>
    <row r="10" spans="1:29" s="45" customFormat="1" ht="12" customHeight="1">
      <c r="A10" s="154" t="s">
        <v>453</v>
      </c>
      <c r="B10" s="156" t="s">
        <v>131</v>
      </c>
      <c r="C10" s="156" t="s">
        <v>132</v>
      </c>
      <c r="D10" s="156" t="s">
        <v>133</v>
      </c>
      <c r="E10" s="156" t="s">
        <v>134</v>
      </c>
      <c r="F10" s="156" t="s">
        <v>135</v>
      </c>
      <c r="G10" s="156" t="s">
        <v>136</v>
      </c>
      <c r="H10" s="156" t="s">
        <v>137</v>
      </c>
      <c r="I10" s="156" t="s">
        <v>138</v>
      </c>
      <c r="J10" s="156" t="s">
        <v>139</v>
      </c>
      <c r="K10" s="132"/>
      <c r="L10" s="131"/>
      <c r="M10" s="131"/>
      <c r="N10" s="154"/>
      <c r="O10" s="156" t="s">
        <v>131</v>
      </c>
      <c r="P10" s="156" t="s">
        <v>132</v>
      </c>
      <c r="Q10" s="156" t="s">
        <v>133</v>
      </c>
      <c r="R10" s="156" t="s">
        <v>134</v>
      </c>
      <c r="S10" s="156" t="s">
        <v>135</v>
      </c>
      <c r="T10" s="156" t="s">
        <v>136</v>
      </c>
      <c r="U10" s="156" t="s">
        <v>137</v>
      </c>
      <c r="V10" s="156" t="s">
        <v>138</v>
      </c>
      <c r="W10" s="156" t="s">
        <v>139</v>
      </c>
      <c r="X10" s="156" t="s">
        <v>795</v>
      </c>
      <c r="AA10" s="8"/>
      <c r="AB10" s="8"/>
      <c r="AC10" s="8"/>
    </row>
    <row r="11" spans="1:26" ht="12" customHeight="1">
      <c r="A11" s="155" t="s">
        <v>799</v>
      </c>
      <c r="B11" s="117">
        <v>2</v>
      </c>
      <c r="C11" s="117"/>
      <c r="D11" s="117"/>
      <c r="E11" s="117"/>
      <c r="F11" s="117"/>
      <c r="G11" s="117"/>
      <c r="H11" s="117"/>
      <c r="I11" s="117"/>
      <c r="J11" s="117"/>
      <c r="K11" s="136" t="s">
        <v>639</v>
      </c>
      <c r="L11" s="135" t="s">
        <v>804</v>
      </c>
      <c r="N11" s="155"/>
      <c r="O11" s="117"/>
      <c r="P11" s="117"/>
      <c r="Q11" s="117"/>
      <c r="R11" s="117"/>
      <c r="S11" s="117"/>
      <c r="T11" s="117"/>
      <c r="U11" s="117"/>
      <c r="V11" s="117"/>
      <c r="W11" s="117"/>
      <c r="X11" s="117"/>
      <c r="Y11" s="152"/>
      <c r="Z11" s="152"/>
    </row>
    <row r="12" spans="1:26" ht="12" customHeight="1">
      <c r="A12" s="155" t="s">
        <v>800</v>
      </c>
      <c r="B12" s="117">
        <v>4</v>
      </c>
      <c r="C12" s="117"/>
      <c r="D12" s="117"/>
      <c r="E12" s="117"/>
      <c r="F12" s="117"/>
      <c r="G12" s="117"/>
      <c r="H12" s="117"/>
      <c r="I12" s="117"/>
      <c r="J12" s="117"/>
      <c r="K12" s="136" t="s">
        <v>641</v>
      </c>
      <c r="L12" s="135" t="s">
        <v>640</v>
      </c>
      <c r="N12" s="155"/>
      <c r="O12" s="117"/>
      <c r="P12" s="117"/>
      <c r="Q12" s="117"/>
      <c r="R12" s="117"/>
      <c r="S12" s="117"/>
      <c r="T12" s="117"/>
      <c r="U12" s="117"/>
      <c r="V12" s="117"/>
      <c r="W12" s="117"/>
      <c r="X12" s="117"/>
      <c r="Y12" s="152"/>
      <c r="Z12" s="152"/>
    </row>
    <row r="13" spans="1:26" ht="12" customHeight="1">
      <c r="A13" s="155" t="s">
        <v>801</v>
      </c>
      <c r="B13" s="117">
        <v>3</v>
      </c>
      <c r="C13" s="117"/>
      <c r="D13" s="117"/>
      <c r="E13" s="117"/>
      <c r="F13" s="117"/>
      <c r="G13" s="117"/>
      <c r="H13" s="117"/>
      <c r="I13" s="117"/>
      <c r="J13" s="117"/>
      <c r="K13" s="136" t="s">
        <v>231</v>
      </c>
      <c r="L13" s="135" t="s">
        <v>230</v>
      </c>
      <c r="N13" s="155"/>
      <c r="O13" s="117"/>
      <c r="P13" s="117"/>
      <c r="Q13" s="117"/>
      <c r="R13" s="117"/>
      <c r="S13" s="117"/>
      <c r="T13" s="117"/>
      <c r="U13" s="117"/>
      <c r="V13" s="117"/>
      <c r="W13" s="117"/>
      <c r="X13" s="117"/>
      <c r="Y13" s="152"/>
      <c r="Z13" s="152"/>
    </row>
    <row r="14" spans="1:26" ht="12" customHeight="1">
      <c r="A14" s="154" t="s">
        <v>514</v>
      </c>
      <c r="B14" s="156" t="s">
        <v>131</v>
      </c>
      <c r="C14" s="156" t="s">
        <v>132</v>
      </c>
      <c r="D14" s="156" t="s">
        <v>133</v>
      </c>
      <c r="E14" s="156" t="s">
        <v>134</v>
      </c>
      <c r="F14" s="156" t="s">
        <v>135</v>
      </c>
      <c r="G14" s="156" t="s">
        <v>136</v>
      </c>
      <c r="H14" s="156" t="s">
        <v>137</v>
      </c>
      <c r="I14" s="156" t="s">
        <v>138</v>
      </c>
      <c r="J14" s="156" t="s">
        <v>139</v>
      </c>
      <c r="N14" s="155"/>
      <c r="O14" s="117"/>
      <c r="P14" s="117"/>
      <c r="Q14" s="117"/>
      <c r="R14" s="117"/>
      <c r="S14" s="117"/>
      <c r="T14" s="117"/>
      <c r="U14" s="117"/>
      <c r="V14" s="117"/>
      <c r="W14" s="117"/>
      <c r="X14" s="117"/>
      <c r="Y14" s="152"/>
      <c r="Z14" s="152"/>
    </row>
    <row r="15" spans="1:26" ht="12" customHeight="1">
      <c r="A15" s="155" t="s">
        <v>802</v>
      </c>
      <c r="B15" s="117">
        <v>1</v>
      </c>
      <c r="C15" s="117"/>
      <c r="D15" s="117"/>
      <c r="E15" s="117"/>
      <c r="F15" s="117"/>
      <c r="G15" s="117"/>
      <c r="H15" s="117"/>
      <c r="I15" s="117"/>
      <c r="J15" s="117"/>
      <c r="K15" s="136" t="s">
        <v>235</v>
      </c>
      <c r="L15" s="135" t="s">
        <v>234</v>
      </c>
      <c r="N15" s="155"/>
      <c r="O15" s="117"/>
      <c r="P15" s="117"/>
      <c r="Q15" s="117"/>
      <c r="R15" s="117"/>
      <c r="S15" s="117"/>
      <c r="T15" s="117"/>
      <c r="U15" s="117"/>
      <c r="V15" s="117"/>
      <c r="W15" s="117"/>
      <c r="X15" s="117"/>
      <c r="Y15" s="152"/>
      <c r="Z15" s="152"/>
    </row>
    <row r="16" spans="1:26" ht="12" customHeight="1">
      <c r="A16" s="155" t="s">
        <v>803</v>
      </c>
      <c r="B16" s="117">
        <v>2</v>
      </c>
      <c r="C16" s="117"/>
      <c r="D16" s="117"/>
      <c r="E16" s="117"/>
      <c r="F16" s="117"/>
      <c r="G16" s="117"/>
      <c r="H16" s="117"/>
      <c r="I16" s="117"/>
      <c r="J16" s="117"/>
      <c r="K16" s="136" t="s">
        <v>233</v>
      </c>
      <c r="L16" s="135" t="s">
        <v>232</v>
      </c>
      <c r="N16" s="155"/>
      <c r="O16" s="117"/>
      <c r="P16" s="117"/>
      <c r="Q16" s="117"/>
      <c r="R16" s="117"/>
      <c r="S16" s="117"/>
      <c r="T16" s="117"/>
      <c r="U16" s="117"/>
      <c r="V16" s="117"/>
      <c r="W16" s="117"/>
      <c r="X16" s="117"/>
      <c r="Y16" s="152"/>
      <c r="Z16" s="152"/>
    </row>
    <row r="17" spans="1:26" ht="12" customHeight="1">
      <c r="A17" s="155"/>
      <c r="B17" s="117"/>
      <c r="C17" s="117"/>
      <c r="D17" s="117"/>
      <c r="E17" s="117"/>
      <c r="F17" s="117"/>
      <c r="G17" s="117"/>
      <c r="H17" s="117"/>
      <c r="I17" s="117"/>
      <c r="J17" s="117"/>
      <c r="N17" s="155"/>
      <c r="O17" s="117"/>
      <c r="P17" s="117"/>
      <c r="Q17" s="117"/>
      <c r="R17" s="117"/>
      <c r="S17" s="117"/>
      <c r="T17" s="117"/>
      <c r="U17" s="117"/>
      <c r="V17" s="117"/>
      <c r="W17" s="117"/>
      <c r="X17" s="117"/>
      <c r="Y17" s="152"/>
      <c r="Z17" s="152"/>
    </row>
    <row r="18" spans="1:26" ht="12" customHeight="1">
      <c r="A18" s="155"/>
      <c r="B18" s="117"/>
      <c r="C18" s="117"/>
      <c r="D18" s="117"/>
      <c r="E18" s="117"/>
      <c r="F18" s="117"/>
      <c r="G18" s="117"/>
      <c r="H18" s="117"/>
      <c r="I18" s="117"/>
      <c r="J18" s="117"/>
      <c r="N18" s="155"/>
      <c r="O18" s="117"/>
      <c r="P18" s="117"/>
      <c r="Q18" s="117"/>
      <c r="R18" s="117"/>
      <c r="S18" s="117"/>
      <c r="T18" s="117"/>
      <c r="U18" s="117"/>
      <c r="V18" s="117"/>
      <c r="W18" s="117"/>
      <c r="X18" s="117"/>
      <c r="Y18" s="152"/>
      <c r="Z18" s="152"/>
    </row>
    <row r="19" spans="1:26" ht="12" customHeight="1">
      <c r="A19" s="155"/>
      <c r="B19" s="117"/>
      <c r="C19" s="117"/>
      <c r="D19" s="117"/>
      <c r="E19" s="117"/>
      <c r="F19" s="117"/>
      <c r="G19" s="117"/>
      <c r="H19" s="117"/>
      <c r="I19" s="117"/>
      <c r="J19" s="117"/>
      <c r="N19" s="155"/>
      <c r="O19" s="117"/>
      <c r="P19" s="117"/>
      <c r="Q19" s="117"/>
      <c r="R19" s="117"/>
      <c r="S19" s="117"/>
      <c r="T19" s="117"/>
      <c r="U19" s="117"/>
      <c r="V19" s="117"/>
      <c r="W19" s="117"/>
      <c r="X19" s="117"/>
      <c r="Y19" s="152"/>
      <c r="Z19" s="152"/>
    </row>
    <row r="20" spans="1:26" ht="12" customHeight="1">
      <c r="A20" s="155"/>
      <c r="B20" s="117"/>
      <c r="C20" s="117"/>
      <c r="D20" s="117"/>
      <c r="E20" s="117"/>
      <c r="F20" s="117"/>
      <c r="G20" s="117"/>
      <c r="H20" s="117"/>
      <c r="I20" s="117"/>
      <c r="J20" s="117"/>
      <c r="N20" s="155"/>
      <c r="O20" s="117"/>
      <c r="P20" s="117"/>
      <c r="Q20" s="117"/>
      <c r="R20" s="117"/>
      <c r="S20" s="117"/>
      <c r="T20" s="117"/>
      <c r="U20" s="117"/>
      <c r="V20" s="117"/>
      <c r="W20" s="117"/>
      <c r="X20" s="117"/>
      <c r="Y20" s="152"/>
      <c r="Z20" s="152"/>
    </row>
    <row r="21" spans="1:26" ht="12" customHeight="1">
      <c r="A21" s="155"/>
      <c r="B21" s="117"/>
      <c r="C21" s="117"/>
      <c r="D21" s="117"/>
      <c r="E21" s="117"/>
      <c r="F21" s="117"/>
      <c r="G21" s="117"/>
      <c r="H21" s="117"/>
      <c r="I21" s="117"/>
      <c r="J21" s="117"/>
      <c r="N21" s="155"/>
      <c r="O21" s="117"/>
      <c r="P21" s="117"/>
      <c r="Q21" s="117"/>
      <c r="R21" s="117"/>
      <c r="S21" s="117"/>
      <c r="T21" s="117"/>
      <c r="U21" s="117"/>
      <c r="V21" s="117"/>
      <c r="W21" s="117"/>
      <c r="X21" s="117"/>
      <c r="Y21" s="152"/>
      <c r="Z21" s="152"/>
    </row>
    <row r="22" spans="1:26" ht="12" customHeight="1">
      <c r="A22" s="155"/>
      <c r="B22" s="117"/>
      <c r="C22" s="117"/>
      <c r="D22" s="117"/>
      <c r="E22" s="117"/>
      <c r="F22" s="117"/>
      <c r="G22" s="117"/>
      <c r="H22" s="117"/>
      <c r="I22" s="117"/>
      <c r="J22" s="117"/>
      <c r="N22" s="155"/>
      <c r="O22" s="117"/>
      <c r="P22" s="117"/>
      <c r="Q22" s="117"/>
      <c r="R22" s="117"/>
      <c r="S22" s="117"/>
      <c r="T22" s="117"/>
      <c r="U22" s="117"/>
      <c r="V22" s="117"/>
      <c r="W22" s="117"/>
      <c r="X22" s="117"/>
      <c r="Y22" s="152"/>
      <c r="Z22" s="152"/>
    </row>
    <row r="23" spans="1:26" ht="12" customHeight="1">
      <c r="A23" s="155"/>
      <c r="B23" s="117"/>
      <c r="C23" s="117"/>
      <c r="D23" s="117"/>
      <c r="E23" s="117"/>
      <c r="F23" s="117"/>
      <c r="G23" s="117"/>
      <c r="H23" s="117"/>
      <c r="I23" s="117"/>
      <c r="J23" s="117"/>
      <c r="N23" s="155"/>
      <c r="O23" s="117"/>
      <c r="P23" s="117"/>
      <c r="Q23" s="117"/>
      <c r="R23" s="117"/>
      <c r="S23" s="117"/>
      <c r="T23" s="117"/>
      <c r="U23" s="117"/>
      <c r="V23" s="117"/>
      <c r="W23" s="117"/>
      <c r="X23" s="117"/>
      <c r="Y23" s="152"/>
      <c r="Z23" s="152"/>
    </row>
    <row r="24" spans="1:26" ht="12" customHeight="1">
      <c r="A24" s="155"/>
      <c r="B24" s="117"/>
      <c r="C24" s="117"/>
      <c r="D24" s="117"/>
      <c r="E24" s="117"/>
      <c r="F24" s="117"/>
      <c r="G24" s="117"/>
      <c r="H24" s="117"/>
      <c r="I24" s="117"/>
      <c r="J24" s="117"/>
      <c r="N24" s="155"/>
      <c r="O24" s="117"/>
      <c r="P24" s="117"/>
      <c r="Q24" s="117"/>
      <c r="R24" s="117"/>
      <c r="S24" s="117"/>
      <c r="T24" s="117"/>
      <c r="U24" s="117"/>
      <c r="V24" s="117"/>
      <c r="W24" s="117"/>
      <c r="X24" s="117"/>
      <c r="Y24" s="152"/>
      <c r="Z24" s="152"/>
    </row>
    <row r="25" spans="2:26" ht="12" customHeight="1">
      <c r="B25" s="113"/>
      <c r="C25" s="113"/>
      <c r="D25" s="113"/>
      <c r="E25" s="113"/>
      <c r="F25" s="113"/>
      <c r="G25" s="113"/>
      <c r="H25" s="113"/>
      <c r="I25" s="113"/>
      <c r="J25" s="113"/>
      <c r="L25" s="137"/>
      <c r="N25" s="155"/>
      <c r="O25" s="117"/>
      <c r="P25" s="117"/>
      <c r="Q25" s="117"/>
      <c r="R25" s="117"/>
      <c r="S25" s="117"/>
      <c r="T25" s="117"/>
      <c r="U25" s="117"/>
      <c r="V25" s="117"/>
      <c r="W25" s="117"/>
      <c r="X25" s="117"/>
      <c r="Y25" s="152"/>
      <c r="Z25" s="152"/>
    </row>
    <row r="26" spans="1:26" ht="12" customHeight="1">
      <c r="A26" s="133" t="s">
        <v>59</v>
      </c>
      <c r="B26" s="47" t="s">
        <v>131</v>
      </c>
      <c r="C26" s="47" t="s">
        <v>132</v>
      </c>
      <c r="D26" s="47" t="s">
        <v>133</v>
      </c>
      <c r="E26" s="47" t="s">
        <v>134</v>
      </c>
      <c r="F26" s="47" t="s">
        <v>135</v>
      </c>
      <c r="G26" s="47" t="s">
        <v>136</v>
      </c>
      <c r="H26" s="47" t="s">
        <v>137</v>
      </c>
      <c r="I26" s="47" t="s">
        <v>138</v>
      </c>
      <c r="J26" s="47" t="s">
        <v>139</v>
      </c>
      <c r="K26" s="132"/>
      <c r="N26" s="154" t="s">
        <v>806</v>
      </c>
      <c r="O26" s="156" t="s">
        <v>131</v>
      </c>
      <c r="P26" s="156" t="s">
        <v>132</v>
      </c>
      <c r="Q26" s="156" t="s">
        <v>133</v>
      </c>
      <c r="R26" s="156" t="s">
        <v>134</v>
      </c>
      <c r="S26" s="156" t="s">
        <v>135</v>
      </c>
      <c r="T26" s="156" t="s">
        <v>136</v>
      </c>
      <c r="U26" s="156" t="s">
        <v>137</v>
      </c>
      <c r="V26" s="156" t="s">
        <v>138</v>
      </c>
      <c r="W26" s="156" t="s">
        <v>139</v>
      </c>
      <c r="X26" s="156" t="s">
        <v>795</v>
      </c>
      <c r="Y26" s="45"/>
      <c r="Z26" s="45"/>
    </row>
    <row r="27" spans="1:26" ht="12" customHeight="1">
      <c r="A27" s="134" t="s">
        <v>178</v>
      </c>
      <c r="B27" s="117">
        <v>0</v>
      </c>
      <c r="C27" s="117">
        <v>0</v>
      </c>
      <c r="D27" s="117">
        <v>0</v>
      </c>
      <c r="E27" s="117">
        <v>0</v>
      </c>
      <c r="F27" s="117">
        <v>0</v>
      </c>
      <c r="G27" s="117">
        <v>0</v>
      </c>
      <c r="H27" s="117">
        <v>0</v>
      </c>
      <c r="I27" s="117">
        <v>0</v>
      </c>
      <c r="J27" s="117">
        <v>0</v>
      </c>
      <c r="K27" s="30" t="s">
        <v>798</v>
      </c>
      <c r="N27" s="155" t="s">
        <v>805</v>
      </c>
      <c r="O27" s="117"/>
      <c r="P27" s="117"/>
      <c r="Q27" s="117"/>
      <c r="R27" s="117"/>
      <c r="S27" s="117"/>
      <c r="T27" s="117"/>
      <c r="U27" s="117"/>
      <c r="V27" s="117"/>
      <c r="W27" s="117"/>
      <c r="X27" s="117"/>
      <c r="Y27" s="152"/>
      <c r="Z27" s="152"/>
    </row>
    <row r="28" spans="1:24" ht="12" customHeight="1">
      <c r="A28" s="113" t="s">
        <v>673</v>
      </c>
      <c r="B28" s="113"/>
      <c r="C28" s="113"/>
      <c r="D28" s="113"/>
      <c r="E28" s="113"/>
      <c r="F28" s="113"/>
      <c r="G28" s="113"/>
      <c r="H28" s="113"/>
      <c r="I28" s="113"/>
      <c r="J28" s="113"/>
      <c r="L28" s="137"/>
      <c r="N28" s="113" t="s">
        <v>452</v>
      </c>
      <c r="O28" s="113"/>
      <c r="P28" s="113"/>
      <c r="Q28" s="113"/>
      <c r="R28" s="113"/>
      <c r="S28" s="113"/>
      <c r="T28" s="113"/>
      <c r="U28" s="113"/>
      <c r="V28" s="113"/>
      <c r="W28" s="113"/>
      <c r="X28" s="113"/>
    </row>
    <row r="29" spans="1:29" ht="12" customHeight="1">
      <c r="A29" s="133" t="s">
        <v>809</v>
      </c>
      <c r="B29" s="47" t="s">
        <v>131</v>
      </c>
      <c r="C29" s="47" t="s">
        <v>132</v>
      </c>
      <c r="D29" s="47" t="s">
        <v>133</v>
      </c>
      <c r="E29" s="47" t="s">
        <v>134</v>
      </c>
      <c r="F29" s="47" t="s">
        <v>135</v>
      </c>
      <c r="G29" s="47" t="s">
        <v>136</v>
      </c>
      <c r="H29" s="47" t="s">
        <v>137</v>
      </c>
      <c r="I29" s="47" t="s">
        <v>138</v>
      </c>
      <c r="J29" s="47" t="s">
        <v>139</v>
      </c>
      <c r="K29" s="132"/>
      <c r="N29" s="154" t="s">
        <v>453</v>
      </c>
      <c r="O29" s="156" t="s">
        <v>131</v>
      </c>
      <c r="P29" s="156" t="s">
        <v>132</v>
      </c>
      <c r="Q29" s="156" t="s">
        <v>133</v>
      </c>
      <c r="R29" s="156" t="s">
        <v>134</v>
      </c>
      <c r="S29" s="156" t="s">
        <v>135</v>
      </c>
      <c r="T29" s="156" t="s">
        <v>136</v>
      </c>
      <c r="U29" s="156" t="s">
        <v>137</v>
      </c>
      <c r="V29" s="156" t="s">
        <v>138</v>
      </c>
      <c r="W29" s="156" t="s">
        <v>139</v>
      </c>
      <c r="X29" s="156" t="s">
        <v>795</v>
      </c>
      <c r="Y29" s="45"/>
      <c r="Z29" s="45"/>
      <c r="AA29" s="45"/>
      <c r="AB29" s="45"/>
      <c r="AC29" s="45"/>
    </row>
    <row r="30" spans="1:26" ht="12" customHeight="1">
      <c r="A30" s="134" t="s">
        <v>181</v>
      </c>
      <c r="B30" s="117">
        <v>0</v>
      </c>
      <c r="C30" s="117">
        <v>1</v>
      </c>
      <c r="D30" s="117">
        <v>1</v>
      </c>
      <c r="E30" s="117">
        <v>0</v>
      </c>
      <c r="F30" s="117">
        <v>0</v>
      </c>
      <c r="G30" s="117">
        <v>-1</v>
      </c>
      <c r="H30" s="117">
        <v>1</v>
      </c>
      <c r="I30" s="117">
        <v>0</v>
      </c>
      <c r="J30" s="117">
        <v>0</v>
      </c>
      <c r="K30" s="136" t="s">
        <v>227</v>
      </c>
      <c r="L30" s="135" t="s">
        <v>674</v>
      </c>
      <c r="N30" s="155" t="s">
        <v>454</v>
      </c>
      <c r="O30" s="117">
        <v>10</v>
      </c>
      <c r="P30" s="117">
        <v>11</v>
      </c>
      <c r="Q30" s="117">
        <v>14</v>
      </c>
      <c r="R30" s="117">
        <v>8</v>
      </c>
      <c r="S30" s="117">
        <v>11</v>
      </c>
      <c r="T30" s="117">
        <v>5</v>
      </c>
      <c r="U30" s="117">
        <v>11</v>
      </c>
      <c r="V30" s="117">
        <v>5</v>
      </c>
      <c r="W30" s="117">
        <v>6</v>
      </c>
      <c r="X30" s="117" t="s">
        <v>397</v>
      </c>
      <c r="Y30" s="152" t="s">
        <v>113</v>
      </c>
      <c r="Z30" s="152" t="s">
        <v>112</v>
      </c>
    </row>
    <row r="31" spans="1:26" ht="12" customHeight="1">
      <c r="A31" s="134" t="s">
        <v>287</v>
      </c>
      <c r="B31" s="117">
        <v>0</v>
      </c>
      <c r="C31" s="117">
        <v>3</v>
      </c>
      <c r="D31" s="117">
        <v>1</v>
      </c>
      <c r="E31" s="117">
        <v>0</v>
      </c>
      <c r="F31" s="117">
        <v>0</v>
      </c>
      <c r="G31" s="117">
        <v>-1</v>
      </c>
      <c r="H31" s="117">
        <v>1</v>
      </c>
      <c r="I31" s="117">
        <v>0</v>
      </c>
      <c r="J31" s="117">
        <v>3</v>
      </c>
      <c r="K31" s="136" t="s">
        <v>227</v>
      </c>
      <c r="L31" s="135" t="s">
        <v>60</v>
      </c>
      <c r="N31" s="155" t="s">
        <v>455</v>
      </c>
      <c r="O31" s="117">
        <v>10</v>
      </c>
      <c r="P31" s="117">
        <v>11</v>
      </c>
      <c r="Q31" s="117">
        <v>14</v>
      </c>
      <c r="R31" s="117">
        <v>8</v>
      </c>
      <c r="S31" s="117">
        <v>11</v>
      </c>
      <c r="T31" s="117">
        <v>5</v>
      </c>
      <c r="U31" s="117">
        <v>11</v>
      </c>
      <c r="V31" s="117">
        <v>5</v>
      </c>
      <c r="W31" s="117">
        <v>6</v>
      </c>
      <c r="X31" s="117" t="s">
        <v>397</v>
      </c>
      <c r="Y31" s="152" t="s">
        <v>552</v>
      </c>
      <c r="Z31" s="152" t="s">
        <v>551</v>
      </c>
    </row>
    <row r="32" spans="1:26" ht="12" customHeight="1">
      <c r="A32" s="134" t="s">
        <v>345</v>
      </c>
      <c r="B32" s="117">
        <v>-1</v>
      </c>
      <c r="C32" s="117">
        <v>0</v>
      </c>
      <c r="D32" s="117">
        <v>-1</v>
      </c>
      <c r="E32" s="117">
        <v>1</v>
      </c>
      <c r="F32" s="117">
        <v>1</v>
      </c>
      <c r="G32" s="117">
        <v>0</v>
      </c>
      <c r="H32" s="117">
        <v>1</v>
      </c>
      <c r="I32" s="117">
        <v>1</v>
      </c>
      <c r="J32" s="117">
        <v>0</v>
      </c>
      <c r="K32" s="136" t="s">
        <v>676</v>
      </c>
      <c r="L32" s="135" t="s">
        <v>61</v>
      </c>
      <c r="N32" s="155" t="s">
        <v>456</v>
      </c>
      <c r="O32" s="117">
        <v>11</v>
      </c>
      <c r="P32" s="117">
        <v>14</v>
      </c>
      <c r="Q32" s="117">
        <v>14</v>
      </c>
      <c r="R32" s="117">
        <v>9</v>
      </c>
      <c r="S32" s="117">
        <v>11</v>
      </c>
      <c r="T32" s="117">
        <v>5</v>
      </c>
      <c r="U32" s="117">
        <v>11</v>
      </c>
      <c r="V32" s="117">
        <v>5</v>
      </c>
      <c r="W32" s="117">
        <v>7</v>
      </c>
      <c r="X32" s="117" t="s">
        <v>397</v>
      </c>
      <c r="Y32" s="152" t="s">
        <v>554</v>
      </c>
      <c r="Z32" s="152" t="s">
        <v>553</v>
      </c>
    </row>
    <row r="33" spans="1:26" ht="12" customHeight="1">
      <c r="A33" s="134" t="s">
        <v>284</v>
      </c>
      <c r="B33" s="117">
        <v>1</v>
      </c>
      <c r="C33" s="117">
        <v>0</v>
      </c>
      <c r="D33" s="117">
        <v>0</v>
      </c>
      <c r="E33" s="117">
        <v>2</v>
      </c>
      <c r="F33" s="117">
        <v>2</v>
      </c>
      <c r="G33" s="117">
        <v>0</v>
      </c>
      <c r="H33" s="117">
        <v>1</v>
      </c>
      <c r="I33" s="117">
        <v>2</v>
      </c>
      <c r="J33" s="117">
        <v>0</v>
      </c>
      <c r="K33" s="136" t="s">
        <v>228</v>
      </c>
      <c r="L33" s="135" t="s">
        <v>416</v>
      </c>
      <c r="N33" s="155" t="s">
        <v>457</v>
      </c>
      <c r="O33" s="117">
        <v>11</v>
      </c>
      <c r="P33" s="117">
        <v>11</v>
      </c>
      <c r="Q33" s="117">
        <v>14</v>
      </c>
      <c r="R33" s="117">
        <v>6</v>
      </c>
      <c r="S33" s="117">
        <v>11</v>
      </c>
      <c r="T33" s="117">
        <v>8</v>
      </c>
      <c r="U33" s="117">
        <v>11</v>
      </c>
      <c r="V33" s="117">
        <v>6</v>
      </c>
      <c r="W33" s="117">
        <v>6</v>
      </c>
      <c r="X33" s="117" t="s">
        <v>397</v>
      </c>
      <c r="Y33" s="152" t="s">
        <v>264</v>
      </c>
      <c r="Z33" s="152" t="s">
        <v>263</v>
      </c>
    </row>
    <row r="34" spans="1:26" ht="12" customHeight="1">
      <c r="A34" s="134" t="s">
        <v>343</v>
      </c>
      <c r="B34" s="117">
        <v>0</v>
      </c>
      <c r="C34" s="117">
        <v>-1</v>
      </c>
      <c r="D34" s="117">
        <v>0</v>
      </c>
      <c r="E34" s="117">
        <v>0</v>
      </c>
      <c r="F34" s="117">
        <v>1</v>
      </c>
      <c r="G34" s="117">
        <v>1</v>
      </c>
      <c r="H34" s="117">
        <v>1</v>
      </c>
      <c r="I34" s="117">
        <v>0</v>
      </c>
      <c r="J34" s="117">
        <v>0</v>
      </c>
      <c r="K34" s="136" t="s">
        <v>229</v>
      </c>
      <c r="L34" s="135" t="s">
        <v>417</v>
      </c>
      <c r="N34" s="155" t="s">
        <v>458</v>
      </c>
      <c r="O34" s="117">
        <v>12</v>
      </c>
      <c r="P34" s="117">
        <v>14</v>
      </c>
      <c r="Q34" s="117">
        <v>13</v>
      </c>
      <c r="R34" s="117">
        <v>8</v>
      </c>
      <c r="S34" s="117">
        <v>13</v>
      </c>
      <c r="T34" s="117">
        <v>7</v>
      </c>
      <c r="U34" s="117">
        <v>10</v>
      </c>
      <c r="V34" s="117">
        <v>7</v>
      </c>
      <c r="W34" s="117">
        <v>6</v>
      </c>
      <c r="X34" s="117" t="s">
        <v>397</v>
      </c>
      <c r="Y34" s="152" t="s">
        <v>266</v>
      </c>
      <c r="Z34" s="152" t="s">
        <v>265</v>
      </c>
    </row>
    <row r="35" spans="1:26" ht="12" customHeight="1">
      <c r="A35" s="134" t="s">
        <v>283</v>
      </c>
      <c r="B35" s="117">
        <v>1</v>
      </c>
      <c r="C35" s="117">
        <v>1</v>
      </c>
      <c r="D35" s="117">
        <v>1</v>
      </c>
      <c r="E35" s="117">
        <v>1</v>
      </c>
      <c r="F35" s="117">
        <v>1</v>
      </c>
      <c r="G35" s="117">
        <v>0</v>
      </c>
      <c r="H35" s="117">
        <v>1</v>
      </c>
      <c r="I35" s="117">
        <v>2</v>
      </c>
      <c r="J35" s="117">
        <v>0</v>
      </c>
      <c r="K35" s="136" t="s">
        <v>0</v>
      </c>
      <c r="L35" s="135" t="s">
        <v>418</v>
      </c>
      <c r="N35" s="155" t="s">
        <v>459</v>
      </c>
      <c r="O35" s="117">
        <v>12</v>
      </c>
      <c r="P35" s="117">
        <v>14</v>
      </c>
      <c r="Q35" s="117">
        <v>13</v>
      </c>
      <c r="R35" s="117">
        <v>6</v>
      </c>
      <c r="S35" s="117">
        <v>13</v>
      </c>
      <c r="T35" s="117">
        <v>8</v>
      </c>
      <c r="U35" s="117">
        <v>13</v>
      </c>
      <c r="V35" s="117">
        <v>7</v>
      </c>
      <c r="W35" s="117">
        <v>7</v>
      </c>
      <c r="X35" s="117" t="s">
        <v>397</v>
      </c>
      <c r="Y35" s="152" t="s">
        <v>855</v>
      </c>
      <c r="Z35" s="152" t="s">
        <v>854</v>
      </c>
    </row>
    <row r="36" spans="1:24" ht="12" customHeight="1">
      <c r="A36" s="134" t="s">
        <v>344</v>
      </c>
      <c r="B36" s="117">
        <v>0</v>
      </c>
      <c r="C36" s="117">
        <v>0</v>
      </c>
      <c r="D36" s="117">
        <v>0</v>
      </c>
      <c r="E36" s="117">
        <v>0</v>
      </c>
      <c r="F36" s="117">
        <v>0</v>
      </c>
      <c r="G36" s="117">
        <v>1</v>
      </c>
      <c r="H36" s="117">
        <v>1</v>
      </c>
      <c r="I36" s="117">
        <v>0</v>
      </c>
      <c r="J36" s="117">
        <v>0</v>
      </c>
      <c r="K36" s="136" t="s">
        <v>1</v>
      </c>
      <c r="L36" s="135" t="s">
        <v>419</v>
      </c>
      <c r="N36" s="157" t="s">
        <v>460</v>
      </c>
      <c r="O36" s="117"/>
      <c r="P36" s="117"/>
      <c r="Q36" s="117"/>
      <c r="R36" s="117"/>
      <c r="S36" s="117"/>
      <c r="T36" s="117"/>
      <c r="U36" s="117"/>
      <c r="V36" s="117"/>
      <c r="W36" s="117"/>
      <c r="X36" s="117"/>
    </row>
    <row r="37" spans="1:26" ht="12" customHeight="1">
      <c r="A37" s="134" t="s">
        <v>286</v>
      </c>
      <c r="B37" s="117">
        <v>1</v>
      </c>
      <c r="C37" s="117">
        <v>1</v>
      </c>
      <c r="D37" s="117">
        <v>0</v>
      </c>
      <c r="E37" s="117">
        <v>0</v>
      </c>
      <c r="F37" s="117">
        <v>2</v>
      </c>
      <c r="G37" s="117">
        <v>2</v>
      </c>
      <c r="H37" s="117">
        <v>2</v>
      </c>
      <c r="I37" s="117">
        <v>0</v>
      </c>
      <c r="J37" s="117">
        <v>0</v>
      </c>
      <c r="K37" s="136" t="s">
        <v>2</v>
      </c>
      <c r="L37" s="135" t="s">
        <v>420</v>
      </c>
      <c r="N37" s="155" t="s">
        <v>461</v>
      </c>
      <c r="O37" s="117">
        <v>10</v>
      </c>
      <c r="P37" s="117">
        <v>12</v>
      </c>
      <c r="Q37" s="117">
        <v>15</v>
      </c>
      <c r="R37" s="117">
        <v>7</v>
      </c>
      <c r="S37" s="117">
        <v>11</v>
      </c>
      <c r="T37" s="117">
        <v>5</v>
      </c>
      <c r="U37" s="117">
        <v>12</v>
      </c>
      <c r="V37" s="117">
        <v>6</v>
      </c>
      <c r="W37" s="117">
        <v>6</v>
      </c>
      <c r="X37" s="117" t="s">
        <v>397</v>
      </c>
      <c r="Y37" s="152" t="s">
        <v>410</v>
      </c>
      <c r="Z37" s="152" t="s">
        <v>409</v>
      </c>
    </row>
    <row r="38" spans="1:26" ht="12" customHeight="1">
      <c r="A38" s="134" t="s">
        <v>180</v>
      </c>
      <c r="B38" s="117">
        <v>-1</v>
      </c>
      <c r="C38" s="117">
        <v>1</v>
      </c>
      <c r="D38" s="117">
        <v>1</v>
      </c>
      <c r="E38" s="117">
        <v>0</v>
      </c>
      <c r="F38" s="117">
        <v>1</v>
      </c>
      <c r="G38" s="117">
        <v>0</v>
      </c>
      <c r="H38" s="117">
        <v>0</v>
      </c>
      <c r="I38" s="117">
        <v>0</v>
      </c>
      <c r="J38" s="117">
        <v>0</v>
      </c>
      <c r="K38" s="136" t="s">
        <v>3</v>
      </c>
      <c r="L38" s="135" t="s">
        <v>421</v>
      </c>
      <c r="N38" s="155" t="s">
        <v>462</v>
      </c>
      <c r="O38" s="117">
        <v>15</v>
      </c>
      <c r="P38" s="117">
        <v>12</v>
      </c>
      <c r="Q38" s="117">
        <v>18</v>
      </c>
      <c r="R38" s="117">
        <v>8</v>
      </c>
      <c r="S38" s="117">
        <v>16</v>
      </c>
      <c r="T38" s="117">
        <v>12</v>
      </c>
      <c r="U38" s="117">
        <v>10</v>
      </c>
      <c r="V38" s="117">
        <v>3</v>
      </c>
      <c r="W38" s="117">
        <v>6</v>
      </c>
      <c r="X38" s="117">
        <v>13</v>
      </c>
      <c r="Y38" s="152" t="s">
        <v>412</v>
      </c>
      <c r="Z38" s="152" t="s">
        <v>411</v>
      </c>
    </row>
    <row r="39" spans="1:26" ht="12" customHeight="1">
      <c r="A39" s="134" t="s">
        <v>282</v>
      </c>
      <c r="B39" s="117">
        <v>0</v>
      </c>
      <c r="C39" s="117">
        <v>2</v>
      </c>
      <c r="D39" s="117">
        <v>1</v>
      </c>
      <c r="E39" s="117">
        <v>0</v>
      </c>
      <c r="F39" s="117">
        <v>2</v>
      </c>
      <c r="G39" s="117">
        <v>2</v>
      </c>
      <c r="H39" s="117">
        <v>0</v>
      </c>
      <c r="I39" s="117">
        <v>0</v>
      </c>
      <c r="J39" s="117">
        <v>1</v>
      </c>
      <c r="K39" s="136" t="s">
        <v>4</v>
      </c>
      <c r="L39" s="135" t="s">
        <v>422</v>
      </c>
      <c r="N39" s="155" t="s">
        <v>463</v>
      </c>
      <c r="O39" s="117">
        <v>9</v>
      </c>
      <c r="P39" s="117">
        <v>12</v>
      </c>
      <c r="Q39" s="117">
        <v>8</v>
      </c>
      <c r="R39" s="117">
        <v>12</v>
      </c>
      <c r="S39" s="117">
        <v>14</v>
      </c>
      <c r="T39" s="117">
        <v>11</v>
      </c>
      <c r="U39" s="117">
        <v>11</v>
      </c>
      <c r="V39" s="117">
        <v>5</v>
      </c>
      <c r="W39" s="117">
        <v>12</v>
      </c>
      <c r="X39" s="117" t="s">
        <v>398</v>
      </c>
      <c r="Y39" s="152" t="s">
        <v>414</v>
      </c>
      <c r="Z39" s="152" t="s">
        <v>413</v>
      </c>
    </row>
    <row r="40" spans="1:26" ht="12" customHeight="1">
      <c r="A40" s="134" t="s">
        <v>816</v>
      </c>
      <c r="B40" s="117">
        <v>3</v>
      </c>
      <c r="C40" s="117">
        <v>3</v>
      </c>
      <c r="D40" s="117">
        <v>3</v>
      </c>
      <c r="E40" s="117">
        <v>2</v>
      </c>
      <c r="F40" s="117">
        <v>1</v>
      </c>
      <c r="G40" s="117">
        <v>0</v>
      </c>
      <c r="H40" s="117">
        <v>0</v>
      </c>
      <c r="I40" s="117">
        <v>0</v>
      </c>
      <c r="J40" s="117">
        <v>0</v>
      </c>
      <c r="K40" s="136" t="s">
        <v>5</v>
      </c>
      <c r="L40" s="135" t="s">
        <v>423</v>
      </c>
      <c r="N40" s="155" t="s">
        <v>464</v>
      </c>
      <c r="O40" s="117">
        <v>9</v>
      </c>
      <c r="P40" s="117">
        <v>12</v>
      </c>
      <c r="Q40" s="117">
        <v>9</v>
      </c>
      <c r="R40" s="117">
        <v>12</v>
      </c>
      <c r="S40" s="117">
        <v>14</v>
      </c>
      <c r="T40" s="117">
        <v>11</v>
      </c>
      <c r="U40" s="117">
        <v>11</v>
      </c>
      <c r="V40" s="117">
        <v>5</v>
      </c>
      <c r="W40" s="117">
        <v>12</v>
      </c>
      <c r="X40" s="117">
        <v>12</v>
      </c>
      <c r="Y40" s="152" t="s">
        <v>119</v>
      </c>
      <c r="Z40" s="152" t="s">
        <v>111</v>
      </c>
    </row>
    <row r="41" spans="1:26" ht="12" customHeight="1">
      <c r="A41" s="134" t="s">
        <v>425</v>
      </c>
      <c r="B41" s="117">
        <v>1</v>
      </c>
      <c r="C41" s="117">
        <v>0</v>
      </c>
      <c r="D41" s="117">
        <v>-1</v>
      </c>
      <c r="E41" s="117">
        <v>1</v>
      </c>
      <c r="F41" s="117">
        <v>0</v>
      </c>
      <c r="G41" s="117">
        <v>0</v>
      </c>
      <c r="H41" s="117">
        <v>0</v>
      </c>
      <c r="I41" s="117">
        <v>1</v>
      </c>
      <c r="J41" s="117">
        <v>0</v>
      </c>
      <c r="K41" s="136" t="s">
        <v>6</v>
      </c>
      <c r="L41" s="135" t="s">
        <v>424</v>
      </c>
      <c r="N41" s="155" t="s">
        <v>465</v>
      </c>
      <c r="O41" s="117">
        <v>10</v>
      </c>
      <c r="P41" s="117">
        <v>9</v>
      </c>
      <c r="Q41" s="117">
        <v>7</v>
      </c>
      <c r="R41" s="117">
        <v>3</v>
      </c>
      <c r="S41" s="117">
        <v>15</v>
      </c>
      <c r="T41" s="117">
        <v>10</v>
      </c>
      <c r="U41" s="117">
        <v>15</v>
      </c>
      <c r="V41" s="117">
        <v>7</v>
      </c>
      <c r="W41" s="117">
        <v>9</v>
      </c>
      <c r="X41" s="117" t="s">
        <v>398</v>
      </c>
      <c r="Y41" s="152" t="s">
        <v>121</v>
      </c>
      <c r="Z41" s="152" t="s">
        <v>120</v>
      </c>
    </row>
    <row r="42" spans="1:26" ht="12" customHeight="1">
      <c r="A42" s="134" t="s">
        <v>285</v>
      </c>
      <c r="B42" s="117">
        <v>2</v>
      </c>
      <c r="C42" s="117">
        <v>2</v>
      </c>
      <c r="D42" s="117">
        <v>0</v>
      </c>
      <c r="E42" s="117">
        <v>2</v>
      </c>
      <c r="F42" s="117">
        <v>0</v>
      </c>
      <c r="G42" s="117">
        <v>0</v>
      </c>
      <c r="H42" s="117">
        <v>1</v>
      </c>
      <c r="I42" s="117">
        <v>1</v>
      </c>
      <c r="J42" s="117">
        <v>0</v>
      </c>
      <c r="K42" s="136" t="s">
        <v>7</v>
      </c>
      <c r="L42" s="135" t="s">
        <v>878</v>
      </c>
      <c r="N42" s="155" t="s">
        <v>466</v>
      </c>
      <c r="O42" s="117">
        <v>14</v>
      </c>
      <c r="P42" s="117">
        <v>14</v>
      </c>
      <c r="Q42" s="117">
        <v>17</v>
      </c>
      <c r="R42" s="117">
        <v>8</v>
      </c>
      <c r="S42" s="117">
        <v>13</v>
      </c>
      <c r="T42" s="117">
        <v>9</v>
      </c>
      <c r="U42" s="117">
        <v>11</v>
      </c>
      <c r="V42" s="117">
        <v>6</v>
      </c>
      <c r="W42" s="117">
        <v>6</v>
      </c>
      <c r="X42" s="117">
        <v>14</v>
      </c>
      <c r="Y42" s="152" t="s">
        <v>862</v>
      </c>
      <c r="Z42" s="152" t="s">
        <v>122</v>
      </c>
    </row>
    <row r="43" spans="1:29" s="45" customFormat="1" ht="12" customHeight="1">
      <c r="A43" s="134" t="s">
        <v>810</v>
      </c>
      <c r="B43" s="117"/>
      <c r="C43" s="117"/>
      <c r="D43" s="117"/>
      <c r="E43" s="117"/>
      <c r="F43" s="117"/>
      <c r="G43" s="117"/>
      <c r="H43" s="117"/>
      <c r="I43" s="117"/>
      <c r="J43" s="117"/>
      <c r="K43" s="30"/>
      <c r="L43" s="135"/>
      <c r="M43" s="137"/>
      <c r="N43" s="154" t="s">
        <v>467</v>
      </c>
      <c r="O43" s="156" t="s">
        <v>131</v>
      </c>
      <c r="P43" s="156" t="s">
        <v>132</v>
      </c>
      <c r="Q43" s="156" t="s">
        <v>133</v>
      </c>
      <c r="R43" s="156" t="s">
        <v>134</v>
      </c>
      <c r="S43" s="156" t="s">
        <v>135</v>
      </c>
      <c r="T43" s="156" t="s">
        <v>136</v>
      </c>
      <c r="U43" s="156" t="s">
        <v>137</v>
      </c>
      <c r="V43" s="156" t="s">
        <v>138</v>
      </c>
      <c r="W43" s="156" t="s">
        <v>139</v>
      </c>
      <c r="X43" s="156" t="s">
        <v>795</v>
      </c>
      <c r="Y43" s="8"/>
      <c r="Z43" s="8"/>
      <c r="AA43" s="8"/>
      <c r="AB43" s="8"/>
      <c r="AC43" s="8"/>
    </row>
    <row r="44" spans="1:26" ht="12" customHeight="1">
      <c r="A44" s="134" t="s">
        <v>811</v>
      </c>
      <c r="B44" s="117"/>
      <c r="C44" s="117"/>
      <c r="D44" s="117"/>
      <c r="E44" s="117"/>
      <c r="F44" s="117"/>
      <c r="G44" s="117"/>
      <c r="H44" s="117"/>
      <c r="I44" s="117"/>
      <c r="J44" s="117"/>
      <c r="N44" s="155" t="s">
        <v>468</v>
      </c>
      <c r="O44" s="117">
        <v>10</v>
      </c>
      <c r="P44" s="117">
        <v>14</v>
      </c>
      <c r="Q44" s="117">
        <v>9</v>
      </c>
      <c r="R44" s="117">
        <v>8</v>
      </c>
      <c r="S44" s="117">
        <v>14</v>
      </c>
      <c r="T44" s="117">
        <v>5</v>
      </c>
      <c r="U44" s="117">
        <v>5</v>
      </c>
      <c r="V44" s="117">
        <v>5</v>
      </c>
      <c r="W44" s="117">
        <v>4</v>
      </c>
      <c r="X44" s="117" t="s">
        <v>398</v>
      </c>
      <c r="Y44" s="152" t="s">
        <v>555</v>
      </c>
      <c r="Z44" s="152" t="s">
        <v>863</v>
      </c>
    </row>
    <row r="45" spans="1:26" ht="12" customHeight="1">
      <c r="A45" s="134" t="s">
        <v>812</v>
      </c>
      <c r="B45" s="117"/>
      <c r="C45" s="117"/>
      <c r="D45" s="117"/>
      <c r="E45" s="117"/>
      <c r="F45" s="117"/>
      <c r="G45" s="117"/>
      <c r="H45" s="117"/>
      <c r="I45" s="117"/>
      <c r="J45" s="117"/>
      <c r="N45" s="155" t="s">
        <v>469</v>
      </c>
      <c r="O45" s="117">
        <v>10</v>
      </c>
      <c r="P45" s="117">
        <v>14</v>
      </c>
      <c r="Q45" s="117">
        <v>9</v>
      </c>
      <c r="R45" s="117">
        <v>8</v>
      </c>
      <c r="S45" s="117">
        <v>14</v>
      </c>
      <c r="T45" s="117">
        <v>5</v>
      </c>
      <c r="U45" s="117">
        <v>5</v>
      </c>
      <c r="V45" s="117">
        <v>5</v>
      </c>
      <c r="W45" s="117">
        <v>4</v>
      </c>
      <c r="X45" s="117">
        <v>14</v>
      </c>
      <c r="Y45" s="152" t="s">
        <v>557</v>
      </c>
      <c r="Z45" s="152" t="s">
        <v>556</v>
      </c>
    </row>
    <row r="46" spans="1:29" s="45" customFormat="1" ht="12" customHeight="1">
      <c r="A46" s="134" t="s">
        <v>813</v>
      </c>
      <c r="B46" s="117"/>
      <c r="C46" s="117"/>
      <c r="D46" s="117"/>
      <c r="E46" s="117"/>
      <c r="F46" s="117"/>
      <c r="G46" s="117"/>
      <c r="H46" s="117"/>
      <c r="I46" s="117"/>
      <c r="J46" s="117"/>
      <c r="K46" s="30"/>
      <c r="L46" s="135"/>
      <c r="M46" s="137"/>
      <c r="N46" s="155" t="s">
        <v>470</v>
      </c>
      <c r="O46" s="117">
        <v>10</v>
      </c>
      <c r="P46" s="117">
        <v>14</v>
      </c>
      <c r="Q46" s="117">
        <v>9</v>
      </c>
      <c r="R46" s="117">
        <v>8</v>
      </c>
      <c r="S46" s="117">
        <v>15</v>
      </c>
      <c r="T46" s="117">
        <v>5</v>
      </c>
      <c r="U46" s="117">
        <v>8</v>
      </c>
      <c r="V46" s="117">
        <v>7</v>
      </c>
      <c r="W46" s="117">
        <v>4</v>
      </c>
      <c r="X46" s="117">
        <v>15</v>
      </c>
      <c r="Y46" s="152" t="s">
        <v>401</v>
      </c>
      <c r="Z46" s="152" t="s">
        <v>400</v>
      </c>
      <c r="AA46" s="8"/>
      <c r="AB46" s="8"/>
      <c r="AC46" s="8"/>
    </row>
    <row r="47" spans="1:29" ht="12" customHeight="1">
      <c r="A47" s="134" t="s">
        <v>814</v>
      </c>
      <c r="B47" s="117"/>
      <c r="C47" s="117"/>
      <c r="D47" s="117"/>
      <c r="E47" s="117"/>
      <c r="F47" s="117"/>
      <c r="G47" s="117"/>
      <c r="H47" s="117"/>
      <c r="I47" s="117"/>
      <c r="J47" s="117"/>
      <c r="N47" s="155" t="s">
        <v>471</v>
      </c>
      <c r="O47" s="117">
        <v>12</v>
      </c>
      <c r="P47" s="117">
        <v>14</v>
      </c>
      <c r="Q47" s="117">
        <v>12</v>
      </c>
      <c r="R47" s="117">
        <v>9</v>
      </c>
      <c r="S47" s="117">
        <v>12</v>
      </c>
      <c r="T47" s="117">
        <v>5</v>
      </c>
      <c r="U47" s="117">
        <v>8</v>
      </c>
      <c r="V47" s="117">
        <v>5</v>
      </c>
      <c r="W47" s="117">
        <v>5</v>
      </c>
      <c r="X47" s="117" t="s">
        <v>398</v>
      </c>
      <c r="Y47" s="158" t="s">
        <v>559</v>
      </c>
      <c r="Z47" s="158" t="s">
        <v>558</v>
      </c>
      <c r="AA47" s="45"/>
      <c r="AB47" s="45"/>
      <c r="AC47" s="45"/>
    </row>
    <row r="48" spans="1:26" ht="12" customHeight="1">
      <c r="A48" s="134" t="s">
        <v>815</v>
      </c>
      <c r="B48" s="117"/>
      <c r="C48" s="117"/>
      <c r="D48" s="117"/>
      <c r="E48" s="117"/>
      <c r="F48" s="117"/>
      <c r="G48" s="117"/>
      <c r="H48" s="117"/>
      <c r="I48" s="117"/>
      <c r="J48" s="117"/>
      <c r="L48" s="135"/>
      <c r="M48" s="135"/>
      <c r="N48" s="155" t="s">
        <v>472</v>
      </c>
      <c r="O48" s="117">
        <v>10</v>
      </c>
      <c r="P48" s="117">
        <v>14</v>
      </c>
      <c r="Q48" s="117">
        <v>11</v>
      </c>
      <c r="R48" s="117">
        <v>8</v>
      </c>
      <c r="S48" s="117">
        <v>14</v>
      </c>
      <c r="T48" s="117">
        <v>5</v>
      </c>
      <c r="U48" s="117">
        <v>10</v>
      </c>
      <c r="V48" s="117">
        <v>5</v>
      </c>
      <c r="W48" s="117">
        <v>6</v>
      </c>
      <c r="X48" s="117" t="s">
        <v>398</v>
      </c>
      <c r="Y48" s="152" t="s">
        <v>851</v>
      </c>
      <c r="Z48" s="152" t="s">
        <v>123</v>
      </c>
    </row>
    <row r="49" spans="1:26" ht="12" customHeight="1">
      <c r="A49" s="134"/>
      <c r="B49" s="117"/>
      <c r="C49" s="117"/>
      <c r="D49" s="117"/>
      <c r="E49" s="117"/>
      <c r="F49" s="117"/>
      <c r="G49" s="117"/>
      <c r="H49" s="117"/>
      <c r="I49" s="117"/>
      <c r="J49" s="117"/>
      <c r="M49" s="135"/>
      <c r="N49" s="155" t="s">
        <v>473</v>
      </c>
      <c r="O49" s="117">
        <v>11</v>
      </c>
      <c r="P49" s="117">
        <v>14</v>
      </c>
      <c r="Q49" s="117">
        <v>14</v>
      </c>
      <c r="R49" s="117">
        <v>2</v>
      </c>
      <c r="S49" s="117">
        <v>8</v>
      </c>
      <c r="T49" s="117">
        <v>5</v>
      </c>
      <c r="U49" s="117">
        <v>4</v>
      </c>
      <c r="V49" s="117">
        <v>5</v>
      </c>
      <c r="W49" s="117">
        <v>6</v>
      </c>
      <c r="X49" s="117" t="s">
        <v>398</v>
      </c>
      <c r="Y49" s="152" t="s">
        <v>853</v>
      </c>
      <c r="Z49" s="152" t="s">
        <v>852</v>
      </c>
    </row>
    <row r="50" spans="1:29" ht="12" customHeight="1">
      <c r="A50" s="134"/>
      <c r="B50" s="117"/>
      <c r="C50" s="117"/>
      <c r="D50" s="117"/>
      <c r="E50" s="117"/>
      <c r="F50" s="117"/>
      <c r="G50" s="117"/>
      <c r="H50" s="117"/>
      <c r="I50" s="117"/>
      <c r="J50" s="117"/>
      <c r="M50" s="135"/>
      <c r="N50" s="155" t="s">
        <v>395</v>
      </c>
      <c r="O50" s="117">
        <v>10</v>
      </c>
      <c r="P50" s="117">
        <v>14</v>
      </c>
      <c r="Q50" s="117">
        <v>13</v>
      </c>
      <c r="R50" s="117">
        <v>8</v>
      </c>
      <c r="S50" s="117">
        <v>14</v>
      </c>
      <c r="T50" s="117">
        <v>5</v>
      </c>
      <c r="U50" s="117">
        <v>10</v>
      </c>
      <c r="V50" s="117">
        <v>7</v>
      </c>
      <c r="W50" s="117">
        <v>6</v>
      </c>
      <c r="X50" s="117" t="s">
        <v>398</v>
      </c>
      <c r="Y50" s="158" t="s">
        <v>106</v>
      </c>
      <c r="Z50" s="158" t="s">
        <v>105</v>
      </c>
      <c r="AA50" s="45"/>
      <c r="AB50" s="45"/>
      <c r="AC50" s="45"/>
    </row>
    <row r="51" spans="1:26" ht="12" customHeight="1">
      <c r="A51" s="113"/>
      <c r="B51" s="113"/>
      <c r="C51" s="113"/>
      <c r="D51" s="113"/>
      <c r="E51" s="113"/>
      <c r="F51" s="113"/>
      <c r="G51" s="113"/>
      <c r="H51" s="113"/>
      <c r="I51" s="113"/>
      <c r="J51" s="113"/>
      <c r="L51" s="137"/>
      <c r="M51" s="135"/>
      <c r="N51" s="155" t="s">
        <v>474</v>
      </c>
      <c r="O51" s="117">
        <v>12</v>
      </c>
      <c r="P51" s="117">
        <v>14</v>
      </c>
      <c r="Q51" s="117">
        <v>10</v>
      </c>
      <c r="R51" s="117">
        <v>8</v>
      </c>
      <c r="S51" s="117">
        <v>14</v>
      </c>
      <c r="T51" s="117">
        <v>9</v>
      </c>
      <c r="U51" s="117">
        <v>9</v>
      </c>
      <c r="V51" s="117">
        <v>5</v>
      </c>
      <c r="W51" s="117">
        <v>4</v>
      </c>
      <c r="X51" s="117">
        <v>14</v>
      </c>
      <c r="Y51" s="152" t="s">
        <v>108</v>
      </c>
      <c r="Z51" s="152" t="s">
        <v>107</v>
      </c>
    </row>
    <row r="52" spans="1:26" ht="12" customHeight="1">
      <c r="A52" s="133" t="s">
        <v>304</v>
      </c>
      <c r="B52" s="47" t="s">
        <v>131</v>
      </c>
      <c r="C52" s="47" t="s">
        <v>132</v>
      </c>
      <c r="D52" s="47" t="s">
        <v>133</v>
      </c>
      <c r="E52" s="47" t="s">
        <v>134</v>
      </c>
      <c r="F52" s="47" t="s">
        <v>135</v>
      </c>
      <c r="G52" s="47" t="s">
        <v>136</v>
      </c>
      <c r="H52" s="47" t="s">
        <v>137</v>
      </c>
      <c r="I52" s="47" t="s">
        <v>138</v>
      </c>
      <c r="J52" s="47" t="s">
        <v>139</v>
      </c>
      <c r="K52" s="132"/>
      <c r="M52" s="135"/>
      <c r="N52" s="155" t="s">
        <v>475</v>
      </c>
      <c r="O52" s="117">
        <v>11</v>
      </c>
      <c r="P52" s="117">
        <v>14</v>
      </c>
      <c r="Q52" s="117">
        <v>14</v>
      </c>
      <c r="R52" s="117">
        <v>2</v>
      </c>
      <c r="S52" s="117">
        <v>8</v>
      </c>
      <c r="T52" s="117">
        <v>5</v>
      </c>
      <c r="U52" s="117">
        <v>4</v>
      </c>
      <c r="V52" s="117">
        <v>5</v>
      </c>
      <c r="W52" s="117">
        <v>6</v>
      </c>
      <c r="X52" s="117" t="s">
        <v>398</v>
      </c>
      <c r="Y52" s="152" t="s">
        <v>110</v>
      </c>
      <c r="Z52" s="152" t="s">
        <v>109</v>
      </c>
    </row>
    <row r="53" spans="1:26" ht="12" customHeight="1">
      <c r="A53" s="134" t="s">
        <v>280</v>
      </c>
      <c r="B53" s="117">
        <v>-1</v>
      </c>
      <c r="C53" s="117">
        <v>-1</v>
      </c>
      <c r="D53" s="117">
        <v>3</v>
      </c>
      <c r="E53" s="117">
        <v>0</v>
      </c>
      <c r="F53" s="117">
        <v>3</v>
      </c>
      <c r="G53" s="117">
        <v>1</v>
      </c>
      <c r="H53" s="117">
        <v>0</v>
      </c>
      <c r="I53" s="117">
        <v>1</v>
      </c>
      <c r="J53" s="117">
        <v>0</v>
      </c>
      <c r="K53" s="136" t="s">
        <v>249</v>
      </c>
      <c r="L53" s="135" t="s">
        <v>237</v>
      </c>
      <c r="M53" s="135"/>
      <c r="N53" s="155" t="s">
        <v>476</v>
      </c>
      <c r="O53" s="117">
        <v>6</v>
      </c>
      <c r="P53" s="117">
        <v>10</v>
      </c>
      <c r="Q53" s="117">
        <v>9</v>
      </c>
      <c r="R53" s="117">
        <v>0</v>
      </c>
      <c r="S53" s="117">
        <v>4</v>
      </c>
      <c r="T53" s="117">
        <v>2</v>
      </c>
      <c r="U53" s="117">
        <v>1</v>
      </c>
      <c r="V53" s="117">
        <v>1</v>
      </c>
      <c r="W53" s="117">
        <v>0</v>
      </c>
      <c r="X53" s="117" t="s">
        <v>398</v>
      </c>
      <c r="Y53" s="152" t="s">
        <v>638</v>
      </c>
      <c r="Z53" s="152" t="s">
        <v>637</v>
      </c>
    </row>
    <row r="54" spans="1:24" ht="12" customHeight="1">
      <c r="A54" s="134" t="s">
        <v>299</v>
      </c>
      <c r="B54" s="117">
        <v>2</v>
      </c>
      <c r="C54" s="117">
        <v>0</v>
      </c>
      <c r="D54" s="117">
        <v>0</v>
      </c>
      <c r="E54" s="117">
        <v>3</v>
      </c>
      <c r="F54" s="117">
        <v>0</v>
      </c>
      <c r="G54" s="117">
        <v>1</v>
      </c>
      <c r="H54" s="117">
        <v>0</v>
      </c>
      <c r="I54" s="117">
        <v>3</v>
      </c>
      <c r="J54" s="117">
        <v>0</v>
      </c>
      <c r="K54" s="136" t="s">
        <v>250</v>
      </c>
      <c r="L54" s="135" t="s">
        <v>238</v>
      </c>
      <c r="M54" s="135"/>
      <c r="N54" s="157" t="s">
        <v>460</v>
      </c>
      <c r="O54" s="117"/>
      <c r="P54" s="117"/>
      <c r="Q54" s="117"/>
      <c r="R54" s="117"/>
      <c r="S54" s="117"/>
      <c r="T54" s="117"/>
      <c r="U54" s="117"/>
      <c r="V54" s="117"/>
      <c r="W54" s="117"/>
      <c r="X54" s="117"/>
    </row>
    <row r="55" spans="1:26" ht="12" customHeight="1">
      <c r="A55" s="134" t="s">
        <v>300</v>
      </c>
      <c r="B55" s="117">
        <v>1</v>
      </c>
      <c r="C55" s="117">
        <v>1</v>
      </c>
      <c r="D55" s="117">
        <v>1</v>
      </c>
      <c r="E55" s="117">
        <v>0</v>
      </c>
      <c r="F55" s="117">
        <v>0</v>
      </c>
      <c r="G55" s="117">
        <v>4</v>
      </c>
      <c r="H55" s="117">
        <v>0</v>
      </c>
      <c r="I55" s="117">
        <v>1</v>
      </c>
      <c r="J55" s="117">
        <v>0</v>
      </c>
      <c r="K55" s="136" t="s">
        <v>251</v>
      </c>
      <c r="L55" s="135" t="s">
        <v>239</v>
      </c>
      <c r="M55" s="135"/>
      <c r="N55" s="155" t="s">
        <v>396</v>
      </c>
      <c r="O55" s="117">
        <v>13</v>
      </c>
      <c r="P55" s="117">
        <v>15</v>
      </c>
      <c r="Q55" s="117">
        <v>13</v>
      </c>
      <c r="R55" s="117">
        <v>8</v>
      </c>
      <c r="S55" s="117">
        <v>12</v>
      </c>
      <c r="T55" s="117">
        <v>5</v>
      </c>
      <c r="U55" s="117">
        <v>10</v>
      </c>
      <c r="V55" s="117">
        <v>5</v>
      </c>
      <c r="W55" s="117">
        <v>5</v>
      </c>
      <c r="X55" s="117" t="s">
        <v>398</v>
      </c>
      <c r="Y55" s="152" t="s">
        <v>29</v>
      </c>
      <c r="Z55" s="152" t="s">
        <v>28</v>
      </c>
    </row>
    <row r="56" spans="1:26" ht="12" customHeight="1">
      <c r="A56" s="134" t="s">
        <v>348</v>
      </c>
      <c r="B56" s="117">
        <v>0</v>
      </c>
      <c r="C56" s="117">
        <v>-1</v>
      </c>
      <c r="D56" s="117">
        <v>0</v>
      </c>
      <c r="E56" s="117">
        <v>0</v>
      </c>
      <c r="F56" s="117">
        <v>0</v>
      </c>
      <c r="G56" s="117">
        <v>1</v>
      </c>
      <c r="H56" s="117">
        <v>0</v>
      </c>
      <c r="I56" s="117">
        <v>4</v>
      </c>
      <c r="J56" s="117">
        <v>2</v>
      </c>
      <c r="K56" s="136" t="s">
        <v>252</v>
      </c>
      <c r="L56" s="135" t="s">
        <v>240</v>
      </c>
      <c r="M56" s="135"/>
      <c r="N56" s="155" t="s">
        <v>477</v>
      </c>
      <c r="O56" s="117">
        <v>10</v>
      </c>
      <c r="P56" s="117">
        <v>14</v>
      </c>
      <c r="Q56" s="117">
        <v>9</v>
      </c>
      <c r="R56" s="117">
        <v>8</v>
      </c>
      <c r="S56" s="117">
        <v>14</v>
      </c>
      <c r="T56" s="117">
        <v>5</v>
      </c>
      <c r="U56" s="117">
        <v>5</v>
      </c>
      <c r="V56" s="117">
        <v>5</v>
      </c>
      <c r="W56" s="117">
        <v>4</v>
      </c>
      <c r="X56" s="117">
        <v>13</v>
      </c>
      <c r="Y56" s="152" t="s">
        <v>254</v>
      </c>
      <c r="Z56" s="152" t="s">
        <v>30</v>
      </c>
    </row>
    <row r="57" spans="1:26" ht="12" customHeight="1">
      <c r="A57" s="134" t="s">
        <v>301</v>
      </c>
      <c r="B57" s="117">
        <v>0</v>
      </c>
      <c r="C57" s="117">
        <v>-1</v>
      </c>
      <c r="D57" s="117">
        <v>-1</v>
      </c>
      <c r="E57" s="117">
        <v>0</v>
      </c>
      <c r="F57" s="117">
        <v>0</v>
      </c>
      <c r="G57" s="117">
        <v>3</v>
      </c>
      <c r="H57" s="117">
        <v>3</v>
      </c>
      <c r="I57" s="117">
        <v>3</v>
      </c>
      <c r="J57" s="117">
        <v>0</v>
      </c>
      <c r="K57" s="136" t="s">
        <v>253</v>
      </c>
      <c r="L57" s="135" t="s">
        <v>241</v>
      </c>
      <c r="M57" s="135"/>
      <c r="N57" s="155" t="s">
        <v>478</v>
      </c>
      <c r="O57" s="117">
        <v>10</v>
      </c>
      <c r="P57" s="117">
        <v>14</v>
      </c>
      <c r="Q57" s="117">
        <v>11</v>
      </c>
      <c r="R57" s="117">
        <v>8</v>
      </c>
      <c r="S57" s="117">
        <v>14</v>
      </c>
      <c r="T57" s="117">
        <v>5</v>
      </c>
      <c r="U57" s="117">
        <v>10</v>
      </c>
      <c r="V57" s="117">
        <v>5</v>
      </c>
      <c r="W57" s="117">
        <v>6</v>
      </c>
      <c r="X57" s="117">
        <v>11</v>
      </c>
      <c r="Y57" s="152" t="s">
        <v>256</v>
      </c>
      <c r="Z57" s="152" t="s">
        <v>255</v>
      </c>
    </row>
    <row r="58" spans="1:26" ht="12" customHeight="1">
      <c r="A58" s="134" t="s">
        <v>347</v>
      </c>
      <c r="B58" s="117">
        <v>0</v>
      </c>
      <c r="C58" s="117">
        <v>-1</v>
      </c>
      <c r="D58" s="117">
        <v>-1</v>
      </c>
      <c r="E58" s="117">
        <v>3</v>
      </c>
      <c r="F58" s="117">
        <v>0</v>
      </c>
      <c r="G58" s="117">
        <v>0</v>
      </c>
      <c r="H58" s="117">
        <v>0</v>
      </c>
      <c r="I58" s="117">
        <v>4</v>
      </c>
      <c r="J58" s="117">
        <v>3</v>
      </c>
      <c r="K58" s="136" t="s">
        <v>857</v>
      </c>
      <c r="L58" s="135" t="s">
        <v>242</v>
      </c>
      <c r="M58" s="135"/>
      <c r="N58" s="155" t="s">
        <v>479</v>
      </c>
      <c r="O58" s="117">
        <v>13</v>
      </c>
      <c r="P58" s="117">
        <v>15</v>
      </c>
      <c r="Q58" s="117">
        <v>13</v>
      </c>
      <c r="R58" s="117">
        <v>8</v>
      </c>
      <c r="S58" s="117">
        <v>12</v>
      </c>
      <c r="T58" s="117">
        <v>5</v>
      </c>
      <c r="U58" s="117">
        <v>10</v>
      </c>
      <c r="V58" s="117">
        <v>5</v>
      </c>
      <c r="W58" s="117">
        <v>5</v>
      </c>
      <c r="X58" s="117">
        <v>12</v>
      </c>
      <c r="Y58" s="152" t="s">
        <v>41</v>
      </c>
      <c r="Z58" s="152" t="s">
        <v>257</v>
      </c>
    </row>
    <row r="59" spans="1:26" ht="12" customHeight="1">
      <c r="A59" s="134" t="s">
        <v>58</v>
      </c>
      <c r="B59" s="117">
        <v>1</v>
      </c>
      <c r="C59" s="117">
        <v>1</v>
      </c>
      <c r="D59" s="117">
        <v>1</v>
      </c>
      <c r="E59" s="117">
        <v>0</v>
      </c>
      <c r="F59" s="117">
        <v>2</v>
      </c>
      <c r="G59" s="117">
        <v>5</v>
      </c>
      <c r="H59" s="117">
        <v>2</v>
      </c>
      <c r="I59" s="117">
        <v>4</v>
      </c>
      <c r="J59" s="117">
        <v>0</v>
      </c>
      <c r="K59" s="136" t="s">
        <v>226</v>
      </c>
      <c r="L59" s="135" t="s">
        <v>57</v>
      </c>
      <c r="M59" s="135"/>
      <c r="N59" s="155" t="s">
        <v>480</v>
      </c>
      <c r="O59" s="117">
        <v>15</v>
      </c>
      <c r="P59" s="117">
        <v>13</v>
      </c>
      <c r="Q59" s="117">
        <v>13</v>
      </c>
      <c r="R59" s="117">
        <v>13</v>
      </c>
      <c r="S59" s="117">
        <v>13</v>
      </c>
      <c r="T59" s="117">
        <v>11</v>
      </c>
      <c r="U59" s="117">
        <v>9</v>
      </c>
      <c r="V59" s="117">
        <v>6</v>
      </c>
      <c r="W59" s="117">
        <v>3</v>
      </c>
      <c r="X59" s="117" t="s">
        <v>398</v>
      </c>
      <c r="Y59" s="152" t="s">
        <v>43</v>
      </c>
      <c r="Z59" s="152" t="s">
        <v>560</v>
      </c>
    </row>
    <row r="60" spans="1:24" ht="12" customHeight="1">
      <c r="A60" s="134" t="s">
        <v>666</v>
      </c>
      <c r="B60" s="117">
        <v>1</v>
      </c>
      <c r="C60" s="117">
        <v>1</v>
      </c>
      <c r="D60" s="117">
        <v>1</v>
      </c>
      <c r="E60" s="117">
        <v>-1</v>
      </c>
      <c r="F60" s="117">
        <v>4</v>
      </c>
      <c r="G60" s="117">
        <v>1</v>
      </c>
      <c r="H60" s="117">
        <v>1</v>
      </c>
      <c r="I60" s="117">
        <v>4</v>
      </c>
      <c r="J60" s="117">
        <v>1</v>
      </c>
      <c r="K60" s="136" t="s">
        <v>13</v>
      </c>
      <c r="L60" s="135" t="s">
        <v>260</v>
      </c>
      <c r="M60" s="135"/>
      <c r="N60" s="154" t="s">
        <v>481</v>
      </c>
      <c r="O60" s="156" t="s">
        <v>131</v>
      </c>
      <c r="P60" s="156" t="s">
        <v>132</v>
      </c>
      <c r="Q60" s="156" t="s">
        <v>133</v>
      </c>
      <c r="R60" s="156" t="s">
        <v>134</v>
      </c>
      <c r="S60" s="156" t="s">
        <v>135</v>
      </c>
      <c r="T60" s="156" t="s">
        <v>136</v>
      </c>
      <c r="U60" s="156" t="s">
        <v>137</v>
      </c>
      <c r="V60" s="156" t="s">
        <v>138</v>
      </c>
      <c r="W60" s="156" t="s">
        <v>139</v>
      </c>
      <c r="X60" s="156" t="s">
        <v>795</v>
      </c>
    </row>
    <row r="61" spans="1:26" ht="12" customHeight="1">
      <c r="A61" s="134"/>
      <c r="B61" s="117"/>
      <c r="C61" s="117"/>
      <c r="D61" s="117"/>
      <c r="E61" s="117"/>
      <c r="F61" s="117"/>
      <c r="G61" s="117"/>
      <c r="H61" s="117"/>
      <c r="I61" s="117"/>
      <c r="J61" s="117"/>
      <c r="M61" s="135"/>
      <c r="N61" s="155" t="s">
        <v>482</v>
      </c>
      <c r="O61" s="117">
        <v>12</v>
      </c>
      <c r="P61" s="117">
        <v>12</v>
      </c>
      <c r="Q61" s="117">
        <v>14</v>
      </c>
      <c r="R61" s="117">
        <v>0</v>
      </c>
      <c r="S61" s="117">
        <v>9</v>
      </c>
      <c r="T61" s="117">
        <v>5</v>
      </c>
      <c r="U61" s="117">
        <v>7</v>
      </c>
      <c r="V61" s="117">
        <v>5</v>
      </c>
      <c r="W61" s="117">
        <v>6</v>
      </c>
      <c r="X61" s="117">
        <v>16</v>
      </c>
      <c r="Y61" s="152" t="s">
        <v>45</v>
      </c>
      <c r="Z61" s="152" t="s">
        <v>44</v>
      </c>
    </row>
    <row r="62" spans="1:24" ht="12" customHeight="1">
      <c r="A62" s="134"/>
      <c r="B62" s="117"/>
      <c r="C62" s="117"/>
      <c r="D62" s="117"/>
      <c r="E62" s="117"/>
      <c r="F62" s="117"/>
      <c r="G62" s="117"/>
      <c r="H62" s="117"/>
      <c r="I62" s="117"/>
      <c r="J62" s="117"/>
      <c r="N62" s="155"/>
      <c r="O62" s="117"/>
      <c r="P62" s="117"/>
      <c r="Q62" s="117"/>
      <c r="R62" s="117"/>
      <c r="S62" s="117"/>
      <c r="T62" s="117"/>
      <c r="U62" s="117"/>
      <c r="V62" s="117"/>
      <c r="W62" s="117"/>
      <c r="X62" s="117"/>
    </row>
    <row r="63" spans="1:24" ht="12" customHeight="1">
      <c r="A63" s="113"/>
      <c r="B63" s="113"/>
      <c r="C63" s="113"/>
      <c r="D63" s="113"/>
      <c r="E63" s="113"/>
      <c r="F63" s="113"/>
      <c r="G63" s="113"/>
      <c r="H63" s="113"/>
      <c r="I63" s="113"/>
      <c r="J63" s="113"/>
      <c r="L63" s="137"/>
      <c r="N63" s="155"/>
      <c r="O63" s="117"/>
      <c r="P63" s="117"/>
      <c r="Q63" s="117"/>
      <c r="R63" s="117"/>
      <c r="S63" s="117"/>
      <c r="T63" s="117"/>
      <c r="U63" s="117"/>
      <c r="V63" s="117"/>
      <c r="W63" s="117"/>
      <c r="X63" s="117"/>
    </row>
    <row r="64" spans="1:24" ht="12" customHeight="1">
      <c r="A64" s="133" t="s">
        <v>680</v>
      </c>
      <c r="B64" s="47" t="s">
        <v>131</v>
      </c>
      <c r="C64" s="47" t="s">
        <v>132</v>
      </c>
      <c r="D64" s="47" t="s">
        <v>133</v>
      </c>
      <c r="E64" s="47" t="s">
        <v>134</v>
      </c>
      <c r="F64" s="47" t="s">
        <v>135</v>
      </c>
      <c r="G64" s="47" t="s">
        <v>136</v>
      </c>
      <c r="H64" s="47" t="s">
        <v>137</v>
      </c>
      <c r="I64" s="47" t="s">
        <v>138</v>
      </c>
      <c r="J64" s="47" t="s">
        <v>139</v>
      </c>
      <c r="K64" s="132"/>
      <c r="M64" s="135"/>
      <c r="N64" s="113" t="s">
        <v>483</v>
      </c>
      <c r="O64" s="113"/>
      <c r="P64" s="113"/>
      <c r="Q64" s="113"/>
      <c r="R64" s="113"/>
      <c r="S64" s="113"/>
      <c r="T64" s="113"/>
      <c r="U64" s="113"/>
      <c r="V64" s="113"/>
      <c r="W64" s="113"/>
      <c r="X64" s="113"/>
    </row>
    <row r="65" spans="1:24" ht="12" customHeight="1">
      <c r="A65" s="134" t="s">
        <v>879</v>
      </c>
      <c r="B65" s="117">
        <v>1</v>
      </c>
      <c r="C65" s="117">
        <v>1</v>
      </c>
      <c r="D65" s="117">
        <v>1</v>
      </c>
      <c r="E65" s="117">
        <v>1</v>
      </c>
      <c r="F65" s="117">
        <v>1</v>
      </c>
      <c r="G65" s="117">
        <v>1</v>
      </c>
      <c r="H65" s="117">
        <v>5</v>
      </c>
      <c r="I65" s="117">
        <v>2</v>
      </c>
      <c r="J65" s="117">
        <v>5</v>
      </c>
      <c r="K65" s="136" t="s">
        <v>8</v>
      </c>
      <c r="L65" s="135" t="s">
        <v>527</v>
      </c>
      <c r="N65" s="154" t="s">
        <v>453</v>
      </c>
      <c r="O65" s="156" t="s">
        <v>131</v>
      </c>
      <c r="P65" s="156" t="s">
        <v>132</v>
      </c>
      <c r="Q65" s="156" t="s">
        <v>133</v>
      </c>
      <c r="R65" s="156" t="s">
        <v>134</v>
      </c>
      <c r="S65" s="156" t="s">
        <v>135</v>
      </c>
      <c r="T65" s="156" t="s">
        <v>136</v>
      </c>
      <c r="U65" s="156" t="s">
        <v>137</v>
      </c>
      <c r="V65" s="156" t="s">
        <v>138</v>
      </c>
      <c r="W65" s="156" t="s">
        <v>139</v>
      </c>
      <c r="X65" s="156" t="s">
        <v>795</v>
      </c>
    </row>
    <row r="66" spans="1:26" ht="12" customHeight="1">
      <c r="A66" s="134" t="s">
        <v>880</v>
      </c>
      <c r="B66" s="117">
        <v>2</v>
      </c>
      <c r="C66" s="117">
        <v>2</v>
      </c>
      <c r="D66" s="117">
        <v>2</v>
      </c>
      <c r="E66" s="117">
        <v>2</v>
      </c>
      <c r="F66" s="117">
        <v>2</v>
      </c>
      <c r="G66" s="117">
        <v>2</v>
      </c>
      <c r="H66" s="117">
        <v>4</v>
      </c>
      <c r="I66" s="117">
        <v>4</v>
      </c>
      <c r="J66" s="117">
        <v>4</v>
      </c>
      <c r="K66" s="136" t="s">
        <v>9</v>
      </c>
      <c r="L66" s="135" t="s">
        <v>696</v>
      </c>
      <c r="M66" s="135"/>
      <c r="N66" s="155" t="s">
        <v>484</v>
      </c>
      <c r="O66" s="117">
        <v>15</v>
      </c>
      <c r="P66" s="117">
        <v>13</v>
      </c>
      <c r="Q66" s="117">
        <v>13</v>
      </c>
      <c r="R66" s="117">
        <v>8</v>
      </c>
      <c r="S66" s="117">
        <v>10</v>
      </c>
      <c r="T66" s="117">
        <v>5</v>
      </c>
      <c r="U66" s="117">
        <v>10</v>
      </c>
      <c r="V66" s="117">
        <v>5</v>
      </c>
      <c r="W66" s="117">
        <v>5</v>
      </c>
      <c r="X66" s="117" t="s">
        <v>398</v>
      </c>
      <c r="Y66" s="152" t="s">
        <v>47</v>
      </c>
      <c r="Z66" s="152" t="s">
        <v>46</v>
      </c>
    </row>
    <row r="67" spans="1:26" ht="12" customHeight="1">
      <c r="A67" s="134" t="s">
        <v>695</v>
      </c>
      <c r="B67" s="117">
        <v>2</v>
      </c>
      <c r="C67" s="117">
        <v>2</v>
      </c>
      <c r="D67" s="117">
        <v>2</v>
      </c>
      <c r="E67" s="117">
        <v>4</v>
      </c>
      <c r="F67" s="117">
        <v>2</v>
      </c>
      <c r="G67" s="117">
        <v>3</v>
      </c>
      <c r="H67" s="117">
        <v>3</v>
      </c>
      <c r="I67" s="117">
        <v>3</v>
      </c>
      <c r="J67" s="117">
        <v>3</v>
      </c>
      <c r="K67" s="136" t="s">
        <v>10</v>
      </c>
      <c r="L67" s="135" t="s">
        <v>694</v>
      </c>
      <c r="N67" s="155" t="s">
        <v>485</v>
      </c>
      <c r="O67" s="117">
        <v>15</v>
      </c>
      <c r="P67" s="117">
        <v>13</v>
      </c>
      <c r="Q67" s="117">
        <v>13</v>
      </c>
      <c r="R67" s="117">
        <v>8</v>
      </c>
      <c r="S67" s="117">
        <v>10</v>
      </c>
      <c r="T67" s="117">
        <v>5</v>
      </c>
      <c r="U67" s="117">
        <v>9</v>
      </c>
      <c r="V67" s="117">
        <v>6</v>
      </c>
      <c r="W67" s="117">
        <v>5</v>
      </c>
      <c r="X67" s="117" t="s">
        <v>398</v>
      </c>
      <c r="Y67" s="152" t="s">
        <v>169</v>
      </c>
      <c r="Z67" s="152" t="s">
        <v>48</v>
      </c>
    </row>
    <row r="68" spans="1:26" ht="12" customHeight="1">
      <c r="A68" s="134" t="s">
        <v>704</v>
      </c>
      <c r="B68" s="117">
        <v>1</v>
      </c>
      <c r="C68" s="117">
        <v>1</v>
      </c>
      <c r="D68" s="117">
        <v>4</v>
      </c>
      <c r="E68" s="117">
        <v>8</v>
      </c>
      <c r="F68" s="117">
        <v>4</v>
      </c>
      <c r="G68" s="117">
        <v>2</v>
      </c>
      <c r="H68" s="117">
        <v>3</v>
      </c>
      <c r="I68" s="117">
        <v>3</v>
      </c>
      <c r="J68" s="117">
        <v>8</v>
      </c>
      <c r="K68" s="136" t="s">
        <v>39</v>
      </c>
      <c r="L68" s="135" t="s">
        <v>258</v>
      </c>
      <c r="N68" s="155" t="s">
        <v>486</v>
      </c>
      <c r="O68" s="117">
        <v>15</v>
      </c>
      <c r="P68" s="117">
        <v>15</v>
      </c>
      <c r="Q68" s="117">
        <v>15</v>
      </c>
      <c r="R68" s="117">
        <v>3</v>
      </c>
      <c r="S68" s="117">
        <v>6</v>
      </c>
      <c r="T68" s="117">
        <v>3</v>
      </c>
      <c r="U68" s="117">
        <v>3</v>
      </c>
      <c r="V68" s="117">
        <v>6</v>
      </c>
      <c r="W68" s="117">
        <v>3</v>
      </c>
      <c r="X68" s="117">
        <v>12</v>
      </c>
      <c r="Y68" s="152" t="s">
        <v>549</v>
      </c>
      <c r="Z68" s="152" t="s">
        <v>170</v>
      </c>
    </row>
    <row r="69" spans="1:29" s="45" customFormat="1" ht="12" customHeight="1">
      <c r="A69" s="134" t="s">
        <v>881</v>
      </c>
      <c r="B69" s="117">
        <v>1</v>
      </c>
      <c r="C69" s="117">
        <v>1</v>
      </c>
      <c r="D69" s="117">
        <v>1</v>
      </c>
      <c r="E69" s="117">
        <v>2</v>
      </c>
      <c r="F69" s="117">
        <v>1</v>
      </c>
      <c r="G69" s="117">
        <v>5</v>
      </c>
      <c r="H69" s="117">
        <v>2</v>
      </c>
      <c r="I69" s="117">
        <v>7</v>
      </c>
      <c r="J69" s="117">
        <v>0</v>
      </c>
      <c r="K69" s="136" t="s">
        <v>11</v>
      </c>
      <c r="L69" s="135" t="s">
        <v>703</v>
      </c>
      <c r="M69" s="137"/>
      <c r="N69" s="155" t="s">
        <v>487</v>
      </c>
      <c r="O69" s="117">
        <v>15</v>
      </c>
      <c r="P69" s="117">
        <v>10</v>
      </c>
      <c r="Q69" s="117">
        <v>10</v>
      </c>
      <c r="R69" s="117">
        <v>15</v>
      </c>
      <c r="S69" s="117">
        <v>10</v>
      </c>
      <c r="T69" s="117">
        <v>10</v>
      </c>
      <c r="U69" s="117">
        <v>10</v>
      </c>
      <c r="V69" s="117">
        <v>5</v>
      </c>
      <c r="W69" s="117">
        <v>32</v>
      </c>
      <c r="X69" s="117">
        <v>12</v>
      </c>
      <c r="Y69" s="152" t="s">
        <v>858</v>
      </c>
      <c r="Z69" s="152" t="s">
        <v>550</v>
      </c>
      <c r="AA69" s="8"/>
      <c r="AB69" s="8"/>
      <c r="AC69" s="8"/>
    </row>
    <row r="70" spans="1:29" s="45" customFormat="1" ht="12" customHeight="1">
      <c r="A70" s="134" t="s">
        <v>701</v>
      </c>
      <c r="B70" s="117">
        <v>1</v>
      </c>
      <c r="C70" s="117">
        <v>1</v>
      </c>
      <c r="D70" s="117">
        <v>1</v>
      </c>
      <c r="E70" s="117">
        <v>1</v>
      </c>
      <c r="F70" s="117">
        <v>5</v>
      </c>
      <c r="G70" s="117">
        <v>3</v>
      </c>
      <c r="H70" s="117">
        <v>3</v>
      </c>
      <c r="I70" s="117">
        <v>5</v>
      </c>
      <c r="J70" s="117">
        <v>0</v>
      </c>
      <c r="K70" s="136" t="s">
        <v>40</v>
      </c>
      <c r="L70" s="135" t="s">
        <v>700</v>
      </c>
      <c r="M70" s="131"/>
      <c r="N70" s="155" t="s">
        <v>488</v>
      </c>
      <c r="O70" s="117">
        <v>15</v>
      </c>
      <c r="P70" s="117">
        <v>15</v>
      </c>
      <c r="Q70" s="117">
        <v>15</v>
      </c>
      <c r="R70" s="117">
        <v>8</v>
      </c>
      <c r="S70" s="117">
        <v>13</v>
      </c>
      <c r="T70" s="117">
        <v>7</v>
      </c>
      <c r="U70" s="117">
        <v>7</v>
      </c>
      <c r="V70" s="117">
        <v>6</v>
      </c>
      <c r="W70" s="117">
        <v>13</v>
      </c>
      <c r="X70" s="117">
        <v>12</v>
      </c>
      <c r="Y70" s="152" t="s">
        <v>860</v>
      </c>
      <c r="Z70" s="152" t="s">
        <v>859</v>
      </c>
      <c r="AA70" s="8"/>
      <c r="AB70" s="8"/>
      <c r="AC70" s="8"/>
    </row>
    <row r="71" spans="1:24" ht="12" customHeight="1">
      <c r="A71" s="134" t="s">
        <v>702</v>
      </c>
      <c r="B71" s="117">
        <v>1</v>
      </c>
      <c r="C71" s="117">
        <v>1</v>
      </c>
      <c r="D71" s="117">
        <v>1</v>
      </c>
      <c r="E71" s="117">
        <v>1</v>
      </c>
      <c r="F71" s="117">
        <v>1</v>
      </c>
      <c r="G71" s="117">
        <v>1</v>
      </c>
      <c r="H71" s="117">
        <v>1</v>
      </c>
      <c r="I71" s="117">
        <v>1</v>
      </c>
      <c r="J71" s="117">
        <v>1</v>
      </c>
      <c r="K71" s="136" t="s">
        <v>12</v>
      </c>
      <c r="L71" s="135" t="s">
        <v>259</v>
      </c>
      <c r="N71" s="154" t="s">
        <v>467</v>
      </c>
      <c r="O71" s="156" t="s">
        <v>131</v>
      </c>
      <c r="P71" s="156" t="s">
        <v>132</v>
      </c>
      <c r="Q71" s="156" t="s">
        <v>133</v>
      </c>
      <c r="R71" s="156" t="s">
        <v>134</v>
      </c>
      <c r="S71" s="156" t="s">
        <v>135</v>
      </c>
      <c r="T71" s="156" t="s">
        <v>136</v>
      </c>
      <c r="U71" s="156" t="s">
        <v>137</v>
      </c>
      <c r="V71" s="156" t="s">
        <v>138</v>
      </c>
      <c r="W71" s="156" t="s">
        <v>139</v>
      </c>
      <c r="X71" s="156" t="s">
        <v>795</v>
      </c>
    </row>
    <row r="72" spans="1:26" ht="12" customHeight="1">
      <c r="A72" s="134" t="s">
        <v>699</v>
      </c>
      <c r="B72" s="117">
        <v>3</v>
      </c>
      <c r="C72" s="117">
        <v>0</v>
      </c>
      <c r="D72" s="117">
        <v>1</v>
      </c>
      <c r="E72" s="117">
        <v>10</v>
      </c>
      <c r="F72" s="117">
        <v>2</v>
      </c>
      <c r="G72" s="117">
        <v>2</v>
      </c>
      <c r="H72" s="117">
        <v>3</v>
      </c>
      <c r="I72" s="117">
        <v>3</v>
      </c>
      <c r="J72" s="117">
        <v>2</v>
      </c>
      <c r="K72" s="136" t="s">
        <v>14</v>
      </c>
      <c r="L72" s="135" t="s">
        <v>224</v>
      </c>
      <c r="N72" s="155" t="s">
        <v>489</v>
      </c>
      <c r="O72" s="117">
        <v>18</v>
      </c>
      <c r="P72" s="117">
        <v>14</v>
      </c>
      <c r="Q72" s="117">
        <v>15</v>
      </c>
      <c r="R72" s="117">
        <v>8</v>
      </c>
      <c r="S72" s="117">
        <v>12</v>
      </c>
      <c r="T72" s="117">
        <v>7</v>
      </c>
      <c r="U72" s="117">
        <v>12</v>
      </c>
      <c r="V72" s="117">
        <v>7</v>
      </c>
      <c r="W72" s="117">
        <v>5</v>
      </c>
      <c r="X72" s="117"/>
      <c r="Y72" s="152" t="s">
        <v>572</v>
      </c>
      <c r="Z72" s="152" t="s">
        <v>861</v>
      </c>
    </row>
    <row r="73" spans="1:29" ht="12" customHeight="1">
      <c r="A73" s="134" t="s">
        <v>529</v>
      </c>
      <c r="B73" s="117">
        <v>3</v>
      </c>
      <c r="C73" s="117">
        <v>3</v>
      </c>
      <c r="D73" s="117">
        <v>1</v>
      </c>
      <c r="E73" s="117">
        <v>3</v>
      </c>
      <c r="F73" s="117">
        <v>3</v>
      </c>
      <c r="G73" s="117">
        <v>3</v>
      </c>
      <c r="H73" s="117">
        <v>3</v>
      </c>
      <c r="I73" s="117">
        <v>3</v>
      </c>
      <c r="J73" s="117">
        <v>-2</v>
      </c>
      <c r="K73" s="136" t="s">
        <v>432</v>
      </c>
      <c r="L73" s="135" t="s">
        <v>528</v>
      </c>
      <c r="N73" s="155"/>
      <c r="O73" s="117"/>
      <c r="P73" s="117"/>
      <c r="Q73" s="117"/>
      <c r="R73" s="117"/>
      <c r="S73" s="117"/>
      <c r="T73" s="117"/>
      <c r="U73" s="117"/>
      <c r="V73" s="117"/>
      <c r="W73" s="117"/>
      <c r="X73" s="117"/>
      <c r="Y73" s="45"/>
      <c r="Z73" s="45"/>
      <c r="AA73" s="45"/>
      <c r="AB73" s="45"/>
      <c r="AC73" s="45"/>
    </row>
    <row r="74" spans="1:29" ht="12" customHeight="1">
      <c r="A74" s="134"/>
      <c r="B74" s="117"/>
      <c r="C74" s="117"/>
      <c r="D74" s="117"/>
      <c r="E74" s="117"/>
      <c r="F74" s="117"/>
      <c r="G74" s="117"/>
      <c r="H74" s="117"/>
      <c r="I74" s="117"/>
      <c r="J74" s="117"/>
      <c r="N74" s="155"/>
      <c r="O74" s="117"/>
      <c r="P74" s="117"/>
      <c r="Q74" s="117"/>
      <c r="R74" s="117"/>
      <c r="S74" s="117"/>
      <c r="T74" s="117"/>
      <c r="U74" s="117"/>
      <c r="V74" s="117"/>
      <c r="W74" s="117"/>
      <c r="X74" s="117"/>
      <c r="Y74" s="45"/>
      <c r="Z74" s="45"/>
      <c r="AA74" s="45"/>
      <c r="AB74" s="45"/>
      <c r="AC74" s="45"/>
    </row>
    <row r="75" spans="1:24" ht="12" customHeight="1">
      <c r="A75" s="134"/>
      <c r="B75" s="117"/>
      <c r="C75" s="117"/>
      <c r="D75" s="117"/>
      <c r="E75" s="117"/>
      <c r="F75" s="117"/>
      <c r="G75" s="117"/>
      <c r="H75" s="117"/>
      <c r="I75" s="117"/>
      <c r="J75" s="117"/>
      <c r="N75" s="113" t="s">
        <v>490</v>
      </c>
      <c r="O75" s="113"/>
      <c r="P75" s="113"/>
      <c r="Q75" s="113"/>
      <c r="R75" s="113"/>
      <c r="S75" s="113"/>
      <c r="T75" s="113"/>
      <c r="U75" s="113"/>
      <c r="V75" s="113"/>
      <c r="W75" s="113"/>
      <c r="X75" s="113"/>
    </row>
    <row r="76" spans="1:24" ht="12" customHeight="1">
      <c r="A76" s="134"/>
      <c r="B76" s="117"/>
      <c r="C76" s="117"/>
      <c r="D76" s="117"/>
      <c r="E76" s="117"/>
      <c r="F76" s="117"/>
      <c r="G76" s="117"/>
      <c r="H76" s="117"/>
      <c r="I76" s="117"/>
      <c r="J76" s="117"/>
      <c r="N76" s="154" t="s">
        <v>453</v>
      </c>
      <c r="O76" s="156" t="s">
        <v>131</v>
      </c>
      <c r="P76" s="156" t="s">
        <v>132</v>
      </c>
      <c r="Q76" s="156" t="s">
        <v>133</v>
      </c>
      <c r="R76" s="156" t="s">
        <v>134</v>
      </c>
      <c r="S76" s="156" t="s">
        <v>135</v>
      </c>
      <c r="T76" s="156" t="s">
        <v>136</v>
      </c>
      <c r="U76" s="156" t="s">
        <v>137</v>
      </c>
      <c r="V76" s="156" t="s">
        <v>138</v>
      </c>
      <c r="W76" s="156" t="s">
        <v>139</v>
      </c>
      <c r="X76" s="156" t="s">
        <v>795</v>
      </c>
    </row>
    <row r="77" spans="1:26" ht="12" customHeight="1">
      <c r="A77" s="134"/>
      <c r="B77" s="117"/>
      <c r="C77" s="117"/>
      <c r="D77" s="117"/>
      <c r="E77" s="117"/>
      <c r="F77" s="117"/>
      <c r="G77" s="117"/>
      <c r="H77" s="117"/>
      <c r="I77" s="117"/>
      <c r="J77" s="117"/>
      <c r="M77" s="135"/>
      <c r="N77" s="155" t="s">
        <v>491</v>
      </c>
      <c r="O77" s="117">
        <v>14</v>
      </c>
      <c r="P77" s="117">
        <v>14</v>
      </c>
      <c r="Q77" s="117">
        <v>13</v>
      </c>
      <c r="R77" s="117">
        <v>8</v>
      </c>
      <c r="S77" s="117">
        <v>8</v>
      </c>
      <c r="T77" s="117">
        <v>5</v>
      </c>
      <c r="U77" s="117">
        <v>7</v>
      </c>
      <c r="V77" s="117">
        <v>7</v>
      </c>
      <c r="W77" s="117">
        <v>6</v>
      </c>
      <c r="X77" s="117" t="s">
        <v>398</v>
      </c>
      <c r="Y77" s="152" t="s">
        <v>574</v>
      </c>
      <c r="Z77" s="152" t="s">
        <v>573</v>
      </c>
    </row>
    <row r="78" spans="1:24" ht="12" customHeight="1">
      <c r="A78" s="134"/>
      <c r="B78" s="117"/>
      <c r="C78" s="117"/>
      <c r="D78" s="117"/>
      <c r="E78" s="117"/>
      <c r="F78" s="117"/>
      <c r="G78" s="117"/>
      <c r="H78" s="117"/>
      <c r="I78" s="117"/>
      <c r="J78" s="117"/>
      <c r="M78" s="135"/>
      <c r="N78" s="154" t="s">
        <v>467</v>
      </c>
      <c r="O78" s="156" t="s">
        <v>131</v>
      </c>
      <c r="P78" s="156" t="s">
        <v>132</v>
      </c>
      <c r="Q78" s="156" t="s">
        <v>133</v>
      </c>
      <c r="R78" s="156" t="s">
        <v>134</v>
      </c>
      <c r="S78" s="156" t="s">
        <v>135</v>
      </c>
      <c r="T78" s="156" t="s">
        <v>136</v>
      </c>
      <c r="U78" s="156" t="s">
        <v>137</v>
      </c>
      <c r="V78" s="156" t="s">
        <v>138</v>
      </c>
      <c r="W78" s="156" t="s">
        <v>139</v>
      </c>
      <c r="X78" s="156" t="s">
        <v>795</v>
      </c>
    </row>
    <row r="79" spans="1:26" ht="12" customHeight="1">
      <c r="A79" s="134"/>
      <c r="B79" s="117"/>
      <c r="C79" s="117"/>
      <c r="D79" s="117"/>
      <c r="E79" s="117"/>
      <c r="F79" s="117"/>
      <c r="G79" s="117"/>
      <c r="H79" s="117"/>
      <c r="I79" s="117"/>
      <c r="J79" s="117"/>
      <c r="N79" s="155" t="s">
        <v>492</v>
      </c>
      <c r="O79" s="117">
        <v>14</v>
      </c>
      <c r="P79" s="117">
        <v>14</v>
      </c>
      <c r="Q79" s="117">
        <v>13</v>
      </c>
      <c r="R79" s="117">
        <v>8</v>
      </c>
      <c r="S79" s="117">
        <v>14</v>
      </c>
      <c r="T79" s="117">
        <v>5</v>
      </c>
      <c r="U79" s="117">
        <v>7</v>
      </c>
      <c r="V79" s="117">
        <v>7</v>
      </c>
      <c r="W79" s="117">
        <v>6</v>
      </c>
      <c r="X79" s="117" t="s">
        <v>398</v>
      </c>
      <c r="Y79" s="152" t="s">
        <v>576</v>
      </c>
      <c r="Z79" s="152" t="s">
        <v>575</v>
      </c>
    </row>
    <row r="80" spans="1:24" ht="12" customHeight="1">
      <c r="A80" s="134"/>
      <c r="B80" s="117"/>
      <c r="C80" s="117"/>
      <c r="D80" s="117"/>
      <c r="E80" s="117"/>
      <c r="F80" s="117"/>
      <c r="G80" s="117"/>
      <c r="H80" s="117"/>
      <c r="I80" s="117"/>
      <c r="J80" s="117"/>
      <c r="N80" s="155"/>
      <c r="O80" s="117"/>
      <c r="P80" s="117"/>
      <c r="Q80" s="117"/>
      <c r="R80" s="117"/>
      <c r="S80" s="117"/>
      <c r="T80" s="117"/>
      <c r="U80" s="117"/>
      <c r="V80" s="117"/>
      <c r="W80" s="117"/>
      <c r="X80" s="117"/>
    </row>
    <row r="81" spans="1:29" s="45" customFormat="1" ht="12" customHeight="1">
      <c r="A81" s="134"/>
      <c r="B81" s="117"/>
      <c r="C81" s="117"/>
      <c r="D81" s="117"/>
      <c r="E81" s="117"/>
      <c r="F81" s="117"/>
      <c r="G81" s="117"/>
      <c r="H81" s="117"/>
      <c r="I81" s="117"/>
      <c r="J81" s="117"/>
      <c r="K81" s="30"/>
      <c r="L81" s="131"/>
      <c r="M81" s="137"/>
      <c r="N81" s="155"/>
      <c r="O81" s="117"/>
      <c r="P81" s="117"/>
      <c r="Q81" s="117"/>
      <c r="R81" s="117"/>
      <c r="S81" s="117"/>
      <c r="T81" s="117"/>
      <c r="U81" s="117"/>
      <c r="V81" s="117"/>
      <c r="W81" s="117"/>
      <c r="X81" s="117"/>
      <c r="Y81" s="8"/>
      <c r="Z81" s="8"/>
      <c r="AA81" s="8"/>
      <c r="AB81" s="8"/>
      <c r="AC81" s="8"/>
    </row>
    <row r="82" spans="1:24" ht="12" customHeight="1">
      <c r="A82" s="134"/>
      <c r="B82" s="117"/>
      <c r="C82" s="117"/>
      <c r="D82" s="117"/>
      <c r="E82" s="117"/>
      <c r="F82" s="117"/>
      <c r="G82" s="117"/>
      <c r="H82" s="117"/>
      <c r="I82" s="117"/>
      <c r="J82" s="117"/>
      <c r="N82" s="113" t="s">
        <v>493</v>
      </c>
      <c r="O82" s="113"/>
      <c r="P82" s="113"/>
      <c r="Q82" s="113"/>
      <c r="R82" s="113"/>
      <c r="S82" s="113"/>
      <c r="T82" s="113"/>
      <c r="U82" s="113"/>
      <c r="V82" s="113"/>
      <c r="W82" s="113"/>
      <c r="X82" s="113"/>
    </row>
    <row r="83" spans="1:24" ht="12" customHeight="1">
      <c r="A83" s="134"/>
      <c r="B83" s="117"/>
      <c r="C83" s="117"/>
      <c r="D83" s="117"/>
      <c r="E83" s="117"/>
      <c r="F83" s="117"/>
      <c r="G83" s="117"/>
      <c r="H83" s="117"/>
      <c r="I83" s="117"/>
      <c r="J83" s="117"/>
      <c r="M83" s="135"/>
      <c r="N83" s="154" t="s">
        <v>467</v>
      </c>
      <c r="O83" s="156" t="s">
        <v>131</v>
      </c>
      <c r="P83" s="156" t="s">
        <v>132</v>
      </c>
      <c r="Q83" s="156" t="s">
        <v>133</v>
      </c>
      <c r="R83" s="156" t="s">
        <v>134</v>
      </c>
      <c r="S83" s="156" t="s">
        <v>135</v>
      </c>
      <c r="T83" s="156" t="s">
        <v>136</v>
      </c>
      <c r="U83" s="156" t="s">
        <v>137</v>
      </c>
      <c r="V83" s="156" t="s">
        <v>138</v>
      </c>
      <c r="W83" s="156" t="s">
        <v>139</v>
      </c>
      <c r="X83" s="156" t="s">
        <v>795</v>
      </c>
    </row>
    <row r="84" spans="1:26" ht="12" customHeight="1">
      <c r="A84" s="134"/>
      <c r="B84" s="117"/>
      <c r="C84" s="117"/>
      <c r="D84" s="117"/>
      <c r="E84" s="117"/>
      <c r="F84" s="117"/>
      <c r="G84" s="117"/>
      <c r="H84" s="117"/>
      <c r="I84" s="117"/>
      <c r="J84" s="117"/>
      <c r="M84" s="135"/>
      <c r="N84" s="155" t="s">
        <v>494</v>
      </c>
      <c r="O84" s="117">
        <v>14</v>
      </c>
      <c r="P84" s="117">
        <v>14</v>
      </c>
      <c r="Q84" s="117">
        <v>13</v>
      </c>
      <c r="R84" s="117">
        <v>8</v>
      </c>
      <c r="S84" s="117">
        <v>14</v>
      </c>
      <c r="T84" s="117">
        <v>5</v>
      </c>
      <c r="U84" s="117">
        <v>7</v>
      </c>
      <c r="V84" s="117">
        <v>7</v>
      </c>
      <c r="W84" s="117">
        <v>6</v>
      </c>
      <c r="X84" s="117" t="s">
        <v>398</v>
      </c>
      <c r="Y84" s="152" t="s">
        <v>578</v>
      </c>
      <c r="Z84" s="152" t="s">
        <v>577</v>
      </c>
    </row>
    <row r="85" spans="1:29" ht="12" customHeight="1">
      <c r="A85" s="134"/>
      <c r="B85" s="117"/>
      <c r="C85" s="117"/>
      <c r="D85" s="117"/>
      <c r="E85" s="117"/>
      <c r="F85" s="117"/>
      <c r="G85" s="117"/>
      <c r="H85" s="117"/>
      <c r="I85" s="117"/>
      <c r="J85" s="117"/>
      <c r="M85" s="135"/>
      <c r="N85" s="155"/>
      <c r="O85" s="117"/>
      <c r="P85" s="117"/>
      <c r="Q85" s="117"/>
      <c r="R85" s="117"/>
      <c r="S85" s="117"/>
      <c r="T85" s="117"/>
      <c r="U85" s="117"/>
      <c r="V85" s="117"/>
      <c r="W85" s="117"/>
      <c r="X85" s="117"/>
      <c r="Y85" s="45"/>
      <c r="Z85" s="45"/>
      <c r="AA85" s="45"/>
      <c r="AB85" s="45"/>
      <c r="AC85" s="45"/>
    </row>
    <row r="86" spans="1:24" ht="12" customHeight="1">
      <c r="A86" s="134"/>
      <c r="B86" s="117"/>
      <c r="C86" s="117"/>
      <c r="D86" s="117"/>
      <c r="E86" s="117"/>
      <c r="F86" s="117"/>
      <c r="G86" s="117"/>
      <c r="H86" s="117"/>
      <c r="I86" s="117"/>
      <c r="J86" s="117"/>
      <c r="M86" s="135"/>
      <c r="N86" s="155"/>
      <c r="O86" s="117"/>
      <c r="P86" s="117"/>
      <c r="Q86" s="117"/>
      <c r="R86" s="117"/>
      <c r="S86" s="117"/>
      <c r="T86" s="117"/>
      <c r="U86" s="117"/>
      <c r="V86" s="117"/>
      <c r="W86" s="117"/>
      <c r="X86" s="117"/>
    </row>
    <row r="87" spans="1:24" ht="12" customHeight="1">
      <c r="A87" s="113"/>
      <c r="B87" s="113"/>
      <c r="C87" s="113"/>
      <c r="D87" s="113"/>
      <c r="E87" s="113"/>
      <c r="F87" s="113"/>
      <c r="G87" s="113"/>
      <c r="H87" s="113"/>
      <c r="I87" s="113"/>
      <c r="J87" s="113"/>
      <c r="L87" s="137"/>
      <c r="M87" s="135"/>
      <c r="N87" s="113" t="s">
        <v>495</v>
      </c>
      <c r="O87" s="113"/>
      <c r="P87" s="113"/>
      <c r="Q87" s="113"/>
      <c r="R87" s="113"/>
      <c r="S87" s="113"/>
      <c r="T87" s="113"/>
      <c r="U87" s="113"/>
      <c r="V87" s="113"/>
      <c r="W87" s="113"/>
      <c r="X87" s="113"/>
    </row>
    <row r="88" spans="1:24" ht="12" customHeight="1">
      <c r="A88" s="133" t="s">
        <v>631</v>
      </c>
      <c r="B88" s="47" t="s">
        <v>131</v>
      </c>
      <c r="C88" s="47" t="s">
        <v>132</v>
      </c>
      <c r="D88" s="47" t="s">
        <v>133</v>
      </c>
      <c r="E88" s="47" t="s">
        <v>134</v>
      </c>
      <c r="F88" s="47" t="s">
        <v>135</v>
      </c>
      <c r="G88" s="47" t="s">
        <v>136</v>
      </c>
      <c r="H88" s="47" t="s">
        <v>137</v>
      </c>
      <c r="I88" s="47" t="s">
        <v>138</v>
      </c>
      <c r="J88" s="47" t="s">
        <v>139</v>
      </c>
      <c r="K88" s="132"/>
      <c r="M88" s="135"/>
      <c r="N88" s="154" t="s">
        <v>453</v>
      </c>
      <c r="O88" s="156" t="s">
        <v>131</v>
      </c>
      <c r="P88" s="156" t="s">
        <v>132</v>
      </c>
      <c r="Q88" s="156" t="s">
        <v>133</v>
      </c>
      <c r="R88" s="156" t="s">
        <v>134</v>
      </c>
      <c r="S88" s="156" t="s">
        <v>135</v>
      </c>
      <c r="T88" s="156" t="s">
        <v>136</v>
      </c>
      <c r="U88" s="156" t="s">
        <v>137</v>
      </c>
      <c r="V88" s="156" t="s">
        <v>138</v>
      </c>
      <c r="W88" s="156" t="s">
        <v>139</v>
      </c>
      <c r="X88" s="156" t="s">
        <v>795</v>
      </c>
    </row>
    <row r="89" spans="1:26" ht="12" customHeight="1">
      <c r="A89" s="138" t="s">
        <v>818</v>
      </c>
      <c r="B89" s="117"/>
      <c r="C89" s="117"/>
      <c r="D89" s="117"/>
      <c r="E89" s="117"/>
      <c r="F89" s="117"/>
      <c r="G89" s="117"/>
      <c r="H89" s="117"/>
      <c r="I89" s="117"/>
      <c r="J89" s="117"/>
      <c r="K89" s="45"/>
      <c r="L89" s="45"/>
      <c r="M89" s="135"/>
      <c r="N89" s="155" t="s">
        <v>496</v>
      </c>
      <c r="O89" s="117">
        <v>15</v>
      </c>
      <c r="P89" s="117">
        <v>15</v>
      </c>
      <c r="Q89" s="117">
        <v>15</v>
      </c>
      <c r="R89" s="117">
        <v>9</v>
      </c>
      <c r="S89" s="117">
        <v>9</v>
      </c>
      <c r="T89" s="117">
        <v>10</v>
      </c>
      <c r="U89" s="117">
        <v>10</v>
      </c>
      <c r="V89" s="117">
        <v>9</v>
      </c>
      <c r="W89" s="117">
        <v>18</v>
      </c>
      <c r="X89" s="117">
        <v>18</v>
      </c>
      <c r="Y89" s="152" t="s">
        <v>580</v>
      </c>
      <c r="Z89" s="152" t="s">
        <v>579</v>
      </c>
    </row>
    <row r="90" spans="1:24" ht="12" customHeight="1">
      <c r="A90" s="134" t="s">
        <v>351</v>
      </c>
      <c r="B90" s="117">
        <v>0</v>
      </c>
      <c r="C90" s="117">
        <v>0</v>
      </c>
      <c r="D90" s="117">
        <v>0</v>
      </c>
      <c r="E90" s="117">
        <v>0</v>
      </c>
      <c r="F90" s="117">
        <v>0</v>
      </c>
      <c r="G90" s="117">
        <v>7</v>
      </c>
      <c r="H90" s="117">
        <v>0</v>
      </c>
      <c r="I90" s="117">
        <v>7</v>
      </c>
      <c r="J90" s="117">
        <v>-1</v>
      </c>
      <c r="K90" s="152" t="s">
        <v>408</v>
      </c>
      <c r="L90" s="152" t="s">
        <v>407</v>
      </c>
      <c r="M90" s="135"/>
      <c r="N90" s="154" t="s">
        <v>467</v>
      </c>
      <c r="O90" s="156" t="s">
        <v>131</v>
      </c>
      <c r="P90" s="156" t="s">
        <v>132</v>
      </c>
      <c r="Q90" s="156" t="s">
        <v>133</v>
      </c>
      <c r="R90" s="156" t="s">
        <v>134</v>
      </c>
      <c r="S90" s="156" t="s">
        <v>135</v>
      </c>
      <c r="T90" s="156" t="s">
        <v>136</v>
      </c>
      <c r="U90" s="156" t="s">
        <v>137</v>
      </c>
      <c r="V90" s="156" t="s">
        <v>138</v>
      </c>
      <c r="W90" s="156" t="s">
        <v>139</v>
      </c>
      <c r="X90" s="156" t="s">
        <v>795</v>
      </c>
    </row>
    <row r="91" spans="1:26" ht="12" customHeight="1">
      <c r="A91" s="134" t="s">
        <v>632</v>
      </c>
      <c r="B91" s="117"/>
      <c r="C91" s="117"/>
      <c r="D91" s="117"/>
      <c r="E91" s="117"/>
      <c r="F91" s="117"/>
      <c r="G91" s="117"/>
      <c r="H91" s="117"/>
      <c r="I91" s="117"/>
      <c r="J91" s="117"/>
      <c r="K91" s="8"/>
      <c r="L91" s="8"/>
      <c r="N91" s="155" t="s">
        <v>480</v>
      </c>
      <c r="O91" s="117">
        <v>13</v>
      </c>
      <c r="P91" s="117">
        <v>13</v>
      </c>
      <c r="Q91" s="117">
        <v>13</v>
      </c>
      <c r="R91" s="117">
        <v>13</v>
      </c>
      <c r="S91" s="117">
        <v>13</v>
      </c>
      <c r="T91" s="117">
        <v>11</v>
      </c>
      <c r="U91" s="117">
        <v>9</v>
      </c>
      <c r="V91" s="117">
        <v>6</v>
      </c>
      <c r="W91" s="117">
        <v>3</v>
      </c>
      <c r="X91" s="117" t="s">
        <v>398</v>
      </c>
      <c r="Y91" s="152" t="s">
        <v>43</v>
      </c>
      <c r="Z91" s="152" t="s">
        <v>42</v>
      </c>
    </row>
    <row r="92" spans="1:26" ht="12" customHeight="1">
      <c r="A92" s="134" t="s">
        <v>633</v>
      </c>
      <c r="B92" s="117">
        <v>0</v>
      </c>
      <c r="C92" s="117">
        <v>0</v>
      </c>
      <c r="D92" s="117">
        <v>0</v>
      </c>
      <c r="E92" s="117">
        <v>0</v>
      </c>
      <c r="F92" s="117">
        <v>4</v>
      </c>
      <c r="G92" s="117">
        <v>4</v>
      </c>
      <c r="H92" s="117">
        <v>4</v>
      </c>
      <c r="I92" s="117">
        <v>1</v>
      </c>
      <c r="J92" s="117">
        <v>4</v>
      </c>
      <c r="K92" s="8"/>
      <c r="L92" s="8"/>
      <c r="N92" s="155" t="s">
        <v>497</v>
      </c>
      <c r="O92" s="117">
        <v>7</v>
      </c>
      <c r="P92" s="117">
        <v>6</v>
      </c>
      <c r="Q92" s="117">
        <v>7</v>
      </c>
      <c r="R92" s="117">
        <v>6</v>
      </c>
      <c r="S92" s="117">
        <v>4</v>
      </c>
      <c r="T92" s="117">
        <v>9</v>
      </c>
      <c r="U92" s="117">
        <v>9</v>
      </c>
      <c r="V92" s="117">
        <v>12</v>
      </c>
      <c r="W92" s="117">
        <v>3</v>
      </c>
      <c r="X92" s="117" t="s">
        <v>398</v>
      </c>
      <c r="Y92" s="152" t="s">
        <v>561</v>
      </c>
      <c r="Z92" s="152" t="s">
        <v>581</v>
      </c>
    </row>
    <row r="93" spans="1:24" ht="12" customHeight="1">
      <c r="A93" s="134" t="s">
        <v>405</v>
      </c>
      <c r="B93" s="117"/>
      <c r="C93" s="117"/>
      <c r="D93" s="117"/>
      <c r="E93" s="117"/>
      <c r="F93" s="117"/>
      <c r="G93" s="117"/>
      <c r="H93" s="117"/>
      <c r="I93" s="117"/>
      <c r="J93" s="117"/>
      <c r="K93" s="8"/>
      <c r="L93" s="8"/>
      <c r="N93" s="155"/>
      <c r="O93" s="117"/>
      <c r="P93" s="117"/>
      <c r="Q93" s="117"/>
      <c r="R93" s="117"/>
      <c r="S93" s="117"/>
      <c r="T93" s="117"/>
      <c r="U93" s="117"/>
      <c r="V93" s="117"/>
      <c r="W93" s="117"/>
      <c r="X93" s="117"/>
    </row>
    <row r="94" spans="1:24" ht="12" customHeight="1">
      <c r="A94" s="138" t="s">
        <v>822</v>
      </c>
      <c r="B94" s="117"/>
      <c r="C94" s="117"/>
      <c r="D94" s="117"/>
      <c r="E94" s="117"/>
      <c r="F94" s="117"/>
      <c r="G94" s="117"/>
      <c r="H94" s="117"/>
      <c r="I94" s="117"/>
      <c r="J94" s="117"/>
      <c r="K94" s="8"/>
      <c r="L94" s="8"/>
      <c r="N94" s="155"/>
      <c r="O94" s="117"/>
      <c r="P94" s="117"/>
      <c r="Q94" s="117"/>
      <c r="R94" s="117"/>
      <c r="S94" s="117"/>
      <c r="T94" s="117"/>
      <c r="U94" s="117"/>
      <c r="V94" s="117"/>
      <c r="W94" s="117"/>
      <c r="X94" s="117"/>
    </row>
    <row r="95" spans="1:24" ht="12" customHeight="1">
      <c r="A95" s="134" t="s">
        <v>634</v>
      </c>
      <c r="B95" s="117"/>
      <c r="C95" s="117"/>
      <c r="D95" s="117"/>
      <c r="E95" s="117"/>
      <c r="F95" s="117"/>
      <c r="G95" s="117"/>
      <c r="H95" s="117"/>
      <c r="I95" s="117"/>
      <c r="J95" s="117"/>
      <c r="K95" s="8"/>
      <c r="L95" s="8"/>
      <c r="N95" s="113" t="s">
        <v>498</v>
      </c>
      <c r="O95" s="113"/>
      <c r="P95" s="113"/>
      <c r="Q95" s="113"/>
      <c r="R95" s="113"/>
      <c r="S95" s="113"/>
      <c r="T95" s="113"/>
      <c r="U95" s="113"/>
      <c r="V95" s="113"/>
      <c r="W95" s="113"/>
      <c r="X95" s="113"/>
    </row>
    <row r="96" spans="1:24" ht="12" customHeight="1">
      <c r="A96" s="134" t="s">
        <v>635</v>
      </c>
      <c r="B96" s="117">
        <v>0</v>
      </c>
      <c r="C96" s="117">
        <v>0</v>
      </c>
      <c r="D96" s="117">
        <v>0</v>
      </c>
      <c r="E96" s="117">
        <v>5</v>
      </c>
      <c r="F96" s="117">
        <v>0</v>
      </c>
      <c r="G96" s="117">
        <v>4</v>
      </c>
      <c r="H96" s="117">
        <v>0</v>
      </c>
      <c r="I96" s="117">
        <v>4</v>
      </c>
      <c r="J96" s="117">
        <v>7</v>
      </c>
      <c r="K96" s="8"/>
      <c r="L96" s="8"/>
      <c r="N96" s="154" t="s">
        <v>453</v>
      </c>
      <c r="O96" s="156" t="s">
        <v>131</v>
      </c>
      <c r="P96" s="156" t="s">
        <v>132</v>
      </c>
      <c r="Q96" s="156" t="s">
        <v>133</v>
      </c>
      <c r="R96" s="156" t="s">
        <v>134</v>
      </c>
      <c r="S96" s="156" t="s">
        <v>135</v>
      </c>
      <c r="T96" s="156" t="s">
        <v>136</v>
      </c>
      <c r="U96" s="156" t="s">
        <v>137</v>
      </c>
      <c r="V96" s="156" t="s">
        <v>138</v>
      </c>
      <c r="W96" s="156" t="s">
        <v>139</v>
      </c>
      <c r="X96" s="156" t="s">
        <v>795</v>
      </c>
    </row>
    <row r="97" spans="1:26" ht="12" customHeight="1">
      <c r="A97" s="134" t="s">
        <v>636</v>
      </c>
      <c r="B97" s="117"/>
      <c r="C97" s="117"/>
      <c r="D97" s="117"/>
      <c r="E97" s="117"/>
      <c r="F97" s="117"/>
      <c r="G97" s="117"/>
      <c r="H97" s="117"/>
      <c r="I97" s="117"/>
      <c r="J97" s="117"/>
      <c r="K97" s="8"/>
      <c r="L97" s="8"/>
      <c r="N97" s="155" t="s">
        <v>499</v>
      </c>
      <c r="O97" s="117">
        <v>12</v>
      </c>
      <c r="P97" s="117">
        <v>12</v>
      </c>
      <c r="Q97" s="117">
        <v>12</v>
      </c>
      <c r="R97" s="117">
        <v>13</v>
      </c>
      <c r="S97" s="117">
        <v>13</v>
      </c>
      <c r="T97" s="117">
        <v>7</v>
      </c>
      <c r="U97" s="117">
        <v>7</v>
      </c>
      <c r="V97" s="117">
        <v>6</v>
      </c>
      <c r="W97" s="117">
        <v>13</v>
      </c>
      <c r="X97" s="117">
        <v>12</v>
      </c>
      <c r="Y97" s="152" t="s">
        <v>582</v>
      </c>
      <c r="Z97" s="152" t="s">
        <v>562</v>
      </c>
    </row>
    <row r="98" spans="1:26" ht="12" customHeight="1">
      <c r="A98" s="138" t="s">
        <v>827</v>
      </c>
      <c r="B98" s="117"/>
      <c r="C98" s="117"/>
      <c r="D98" s="117"/>
      <c r="E98" s="117"/>
      <c r="F98" s="117"/>
      <c r="G98" s="117"/>
      <c r="H98" s="117"/>
      <c r="I98" s="117"/>
      <c r="J98" s="117"/>
      <c r="K98" s="8"/>
      <c r="L98" s="8"/>
      <c r="N98" s="155" t="s">
        <v>583</v>
      </c>
      <c r="O98" s="117">
        <v>12</v>
      </c>
      <c r="P98" s="117">
        <v>13</v>
      </c>
      <c r="Q98" s="117">
        <v>13</v>
      </c>
      <c r="R98" s="117">
        <v>4</v>
      </c>
      <c r="S98" s="117">
        <v>14</v>
      </c>
      <c r="T98" s="117">
        <v>7</v>
      </c>
      <c r="U98" s="117">
        <v>0</v>
      </c>
      <c r="V98" s="117">
        <v>6</v>
      </c>
      <c r="W98" s="117">
        <v>6</v>
      </c>
      <c r="X98" s="117" t="s">
        <v>398</v>
      </c>
      <c r="Y98" s="152" t="s">
        <v>584</v>
      </c>
      <c r="Z98" s="152" t="s">
        <v>796</v>
      </c>
    </row>
    <row r="99" spans="1:24" ht="12" customHeight="1">
      <c r="A99" s="134" t="s">
        <v>402</v>
      </c>
      <c r="B99" s="117"/>
      <c r="C99" s="117"/>
      <c r="D99" s="117"/>
      <c r="E99" s="117"/>
      <c r="F99" s="117"/>
      <c r="G99" s="117"/>
      <c r="H99" s="117"/>
      <c r="I99" s="117"/>
      <c r="J99" s="117"/>
      <c r="K99" s="8"/>
      <c r="L99" s="8"/>
      <c r="N99" s="155"/>
      <c r="O99" s="117"/>
      <c r="P99" s="117"/>
      <c r="Q99" s="117"/>
      <c r="R99" s="117"/>
      <c r="S99" s="117"/>
      <c r="T99" s="117"/>
      <c r="U99" s="117"/>
      <c r="V99" s="117"/>
      <c r="W99" s="117"/>
      <c r="X99" s="117"/>
    </row>
    <row r="100" spans="1:24" ht="12" customHeight="1">
      <c r="A100" s="134" t="s">
        <v>403</v>
      </c>
      <c r="B100" s="117"/>
      <c r="C100" s="117"/>
      <c r="D100" s="117"/>
      <c r="E100" s="117"/>
      <c r="F100" s="117"/>
      <c r="G100" s="117"/>
      <c r="H100" s="117"/>
      <c r="I100" s="117"/>
      <c r="J100" s="117"/>
      <c r="K100" s="8"/>
      <c r="L100" s="8"/>
      <c r="N100" s="155"/>
      <c r="O100" s="117"/>
      <c r="P100" s="117"/>
      <c r="Q100" s="117"/>
      <c r="R100" s="117"/>
      <c r="S100" s="117"/>
      <c r="T100" s="117"/>
      <c r="U100" s="117"/>
      <c r="V100" s="117"/>
      <c r="W100" s="117"/>
      <c r="X100" s="117"/>
    </row>
    <row r="101" spans="1:24" ht="12" customHeight="1">
      <c r="A101" s="134" t="s">
        <v>404</v>
      </c>
      <c r="B101" s="117"/>
      <c r="C101" s="117"/>
      <c r="D101" s="117"/>
      <c r="E101" s="117"/>
      <c r="F101" s="117"/>
      <c r="G101" s="117"/>
      <c r="H101" s="117"/>
      <c r="I101" s="117"/>
      <c r="J101" s="117"/>
      <c r="K101" s="8"/>
      <c r="L101" s="8"/>
      <c r="N101" s="113" t="s">
        <v>500</v>
      </c>
      <c r="O101" s="113"/>
      <c r="P101" s="113"/>
      <c r="Q101" s="113"/>
      <c r="R101" s="113"/>
      <c r="S101" s="113"/>
      <c r="T101" s="113"/>
      <c r="U101" s="113"/>
      <c r="V101" s="113"/>
      <c r="W101" s="113"/>
      <c r="X101" s="113"/>
    </row>
    <row r="102" spans="1:24" ht="12" customHeight="1">
      <c r="A102" s="134"/>
      <c r="B102" s="117"/>
      <c r="C102" s="117"/>
      <c r="D102" s="117"/>
      <c r="E102" s="117"/>
      <c r="F102" s="117"/>
      <c r="G102" s="117"/>
      <c r="H102" s="117"/>
      <c r="I102" s="117"/>
      <c r="J102" s="117"/>
      <c r="N102" s="154" t="s">
        <v>453</v>
      </c>
      <c r="O102" s="156" t="s">
        <v>131</v>
      </c>
      <c r="P102" s="156" t="s">
        <v>132</v>
      </c>
      <c r="Q102" s="156" t="s">
        <v>133</v>
      </c>
      <c r="R102" s="156" t="s">
        <v>134</v>
      </c>
      <c r="S102" s="156" t="s">
        <v>135</v>
      </c>
      <c r="T102" s="156" t="s">
        <v>136</v>
      </c>
      <c r="U102" s="156" t="s">
        <v>137</v>
      </c>
      <c r="V102" s="156" t="s">
        <v>138</v>
      </c>
      <c r="W102" s="156" t="s">
        <v>139</v>
      </c>
      <c r="X102" s="156" t="s">
        <v>795</v>
      </c>
    </row>
    <row r="103" spans="1:26" ht="12" customHeight="1">
      <c r="A103" s="134"/>
      <c r="B103" s="117"/>
      <c r="C103" s="117"/>
      <c r="D103" s="117"/>
      <c r="E103" s="117"/>
      <c r="F103" s="117"/>
      <c r="G103" s="117"/>
      <c r="H103" s="117"/>
      <c r="I103" s="117"/>
      <c r="J103" s="117"/>
      <c r="N103" s="155" t="s">
        <v>501</v>
      </c>
      <c r="O103" s="117">
        <v>12</v>
      </c>
      <c r="P103" s="117">
        <v>12</v>
      </c>
      <c r="Q103" s="117">
        <v>12</v>
      </c>
      <c r="R103" s="117">
        <v>5</v>
      </c>
      <c r="S103" s="117">
        <v>12</v>
      </c>
      <c r="T103" s="117">
        <v>7</v>
      </c>
      <c r="U103" s="117">
        <v>7</v>
      </c>
      <c r="V103" s="117">
        <v>6</v>
      </c>
      <c r="W103" s="117">
        <v>6</v>
      </c>
      <c r="X103" s="117">
        <v>12</v>
      </c>
      <c r="Y103" s="152" t="s">
        <v>586</v>
      </c>
      <c r="Z103" s="152" t="s">
        <v>585</v>
      </c>
    </row>
    <row r="104" spans="1:24" ht="12" customHeight="1">
      <c r="A104" s="113"/>
      <c r="B104" s="113"/>
      <c r="C104" s="113"/>
      <c r="D104" s="113"/>
      <c r="E104" s="113"/>
      <c r="F104" s="113"/>
      <c r="G104" s="113"/>
      <c r="H104" s="113"/>
      <c r="I104" s="113"/>
      <c r="J104" s="113"/>
      <c r="L104" s="137"/>
      <c r="N104" s="155"/>
      <c r="O104" s="117"/>
      <c r="P104" s="117"/>
      <c r="Q104" s="117"/>
      <c r="R104" s="117"/>
      <c r="S104" s="117"/>
      <c r="T104" s="117"/>
      <c r="U104" s="117"/>
      <c r="V104" s="117"/>
      <c r="W104" s="117"/>
      <c r="X104" s="117"/>
    </row>
    <row r="105" spans="1:29" s="45" customFormat="1" ht="12" customHeight="1">
      <c r="A105" s="134" t="s">
        <v>353</v>
      </c>
      <c r="B105" s="117"/>
      <c r="C105" s="117"/>
      <c r="D105" s="117"/>
      <c r="E105" s="117"/>
      <c r="F105" s="117"/>
      <c r="G105" s="117"/>
      <c r="H105" s="117"/>
      <c r="I105" s="117"/>
      <c r="J105" s="117"/>
      <c r="K105" s="30"/>
      <c r="L105" s="131"/>
      <c r="M105" s="137"/>
      <c r="N105" s="155"/>
      <c r="O105" s="117"/>
      <c r="P105" s="117"/>
      <c r="Q105" s="117"/>
      <c r="R105" s="117"/>
      <c r="S105" s="117"/>
      <c r="T105" s="117"/>
      <c r="U105" s="117"/>
      <c r="V105" s="117"/>
      <c r="W105" s="117"/>
      <c r="X105" s="117"/>
      <c r="Y105" s="8"/>
      <c r="Z105" s="8"/>
      <c r="AA105" s="8"/>
      <c r="AB105" s="8"/>
      <c r="AC105" s="8"/>
    </row>
    <row r="106" spans="1:29" s="45" customFormat="1" ht="12" customHeight="1">
      <c r="A106" s="134" t="s">
        <v>882</v>
      </c>
      <c r="B106" s="117">
        <v>0</v>
      </c>
      <c r="C106" s="117">
        <v>0</v>
      </c>
      <c r="D106" s="117">
        <v>0</v>
      </c>
      <c r="E106" s="117">
        <v>0</v>
      </c>
      <c r="F106" s="117">
        <v>4</v>
      </c>
      <c r="G106" s="117">
        <v>4</v>
      </c>
      <c r="H106" s="117">
        <v>4</v>
      </c>
      <c r="I106" s="117">
        <v>1</v>
      </c>
      <c r="J106" s="117">
        <v>4</v>
      </c>
      <c r="K106" s="30"/>
      <c r="L106" s="131"/>
      <c r="M106" s="131"/>
      <c r="N106" s="113" t="s">
        <v>502</v>
      </c>
      <c r="O106" s="113"/>
      <c r="P106" s="113"/>
      <c r="Q106" s="113"/>
      <c r="R106" s="113"/>
      <c r="S106" s="113"/>
      <c r="T106" s="113"/>
      <c r="U106" s="113"/>
      <c r="V106" s="113"/>
      <c r="W106" s="113"/>
      <c r="X106" s="113"/>
      <c r="Y106" s="8"/>
      <c r="Z106" s="8"/>
      <c r="AA106" s="8"/>
      <c r="AB106" s="8"/>
      <c r="AC106" s="8"/>
    </row>
    <row r="107" spans="1:24" ht="12" customHeight="1">
      <c r="A107" s="134" t="s">
        <v>354</v>
      </c>
      <c r="B107" s="117"/>
      <c r="C107" s="117"/>
      <c r="D107" s="117"/>
      <c r="E107" s="117"/>
      <c r="F107" s="117"/>
      <c r="G107" s="117"/>
      <c r="H107" s="117"/>
      <c r="I107" s="117"/>
      <c r="J107" s="117"/>
      <c r="M107" s="45"/>
      <c r="N107" s="154" t="s">
        <v>453</v>
      </c>
      <c r="O107" s="156" t="s">
        <v>131</v>
      </c>
      <c r="P107" s="156" t="s">
        <v>132</v>
      </c>
      <c r="Q107" s="156" t="s">
        <v>133</v>
      </c>
      <c r="R107" s="156" t="s">
        <v>134</v>
      </c>
      <c r="S107" s="156" t="s">
        <v>135</v>
      </c>
      <c r="T107" s="156" t="s">
        <v>136</v>
      </c>
      <c r="U107" s="156" t="s">
        <v>137</v>
      </c>
      <c r="V107" s="156" t="s">
        <v>138</v>
      </c>
      <c r="W107" s="156" t="s">
        <v>139</v>
      </c>
      <c r="X107" s="156" t="s">
        <v>795</v>
      </c>
    </row>
    <row r="108" spans="1:26" ht="12" customHeight="1">
      <c r="A108" s="134" t="s">
        <v>355</v>
      </c>
      <c r="B108" s="117"/>
      <c r="C108" s="117"/>
      <c r="D108" s="117"/>
      <c r="E108" s="117"/>
      <c r="F108" s="117"/>
      <c r="G108" s="117"/>
      <c r="H108" s="117"/>
      <c r="I108" s="117"/>
      <c r="J108" s="117"/>
      <c r="M108" s="152"/>
      <c r="N108" s="155" t="s">
        <v>503</v>
      </c>
      <c r="O108" s="117">
        <v>14</v>
      </c>
      <c r="P108" s="117">
        <v>10</v>
      </c>
      <c r="Q108" s="117">
        <v>10</v>
      </c>
      <c r="R108" s="117">
        <v>8</v>
      </c>
      <c r="S108" s="117">
        <v>14</v>
      </c>
      <c r="T108" s="117">
        <v>9</v>
      </c>
      <c r="U108" s="117">
        <v>9</v>
      </c>
      <c r="V108" s="117">
        <v>5</v>
      </c>
      <c r="W108" s="117">
        <v>4</v>
      </c>
      <c r="X108" s="117">
        <v>15</v>
      </c>
      <c r="Y108" s="158" t="s">
        <v>588</v>
      </c>
      <c r="Z108" s="152" t="s">
        <v>587</v>
      </c>
    </row>
    <row r="109" spans="1:29" ht="12" customHeight="1">
      <c r="A109" s="134" t="s">
        <v>356</v>
      </c>
      <c r="B109" s="117">
        <v>1</v>
      </c>
      <c r="C109" s="117">
        <v>2</v>
      </c>
      <c r="D109" s="117">
        <v>0</v>
      </c>
      <c r="E109" s="117">
        <v>2</v>
      </c>
      <c r="F109" s="117">
        <v>2</v>
      </c>
      <c r="G109" s="117">
        <v>3</v>
      </c>
      <c r="H109" s="117">
        <v>3</v>
      </c>
      <c r="I109" s="117">
        <v>1</v>
      </c>
      <c r="J109" s="117">
        <v>0</v>
      </c>
      <c r="K109" s="136" t="s">
        <v>15</v>
      </c>
      <c r="L109" s="135" t="s">
        <v>75</v>
      </c>
      <c r="M109" s="8"/>
      <c r="N109" s="155" t="s">
        <v>504</v>
      </c>
      <c r="O109" s="117">
        <v>9</v>
      </c>
      <c r="P109" s="117">
        <v>9</v>
      </c>
      <c r="Q109" s="117">
        <v>9</v>
      </c>
      <c r="R109" s="117">
        <v>8</v>
      </c>
      <c r="S109" s="117">
        <v>16</v>
      </c>
      <c r="T109" s="117">
        <v>8</v>
      </c>
      <c r="U109" s="117">
        <v>8</v>
      </c>
      <c r="V109" s="117">
        <v>8</v>
      </c>
      <c r="W109" s="117">
        <v>9</v>
      </c>
      <c r="X109" s="117">
        <v>17</v>
      </c>
      <c r="Y109" s="158" t="s">
        <v>609</v>
      </c>
      <c r="Z109" s="158" t="s">
        <v>589</v>
      </c>
      <c r="AA109" s="45"/>
      <c r="AB109" s="45"/>
      <c r="AC109" s="45"/>
    </row>
    <row r="110" spans="1:29" ht="12" customHeight="1">
      <c r="A110" s="134" t="s">
        <v>357</v>
      </c>
      <c r="B110" s="117"/>
      <c r="C110" s="117"/>
      <c r="D110" s="117"/>
      <c r="E110" s="117"/>
      <c r="F110" s="117"/>
      <c r="G110" s="117"/>
      <c r="H110" s="117"/>
      <c r="I110" s="117"/>
      <c r="J110" s="117"/>
      <c r="M110" s="8"/>
      <c r="N110" s="155" t="s">
        <v>505</v>
      </c>
      <c r="O110" s="117">
        <v>12</v>
      </c>
      <c r="P110" s="117">
        <v>12</v>
      </c>
      <c r="Q110" s="117">
        <v>8</v>
      </c>
      <c r="R110" s="117">
        <v>9</v>
      </c>
      <c r="S110" s="117">
        <v>14</v>
      </c>
      <c r="T110" s="117">
        <v>7</v>
      </c>
      <c r="U110" s="117">
        <v>7</v>
      </c>
      <c r="V110" s="117">
        <v>7</v>
      </c>
      <c r="W110" s="117">
        <v>7</v>
      </c>
      <c r="X110" s="117">
        <v>18</v>
      </c>
      <c r="Y110" s="152" t="s">
        <v>845</v>
      </c>
      <c r="Z110" s="158" t="s">
        <v>610</v>
      </c>
      <c r="AA110" s="45"/>
      <c r="AB110" s="45"/>
      <c r="AC110" s="45"/>
    </row>
    <row r="111" spans="1:24" ht="12" customHeight="1">
      <c r="A111" s="134" t="s">
        <v>883</v>
      </c>
      <c r="B111" s="117"/>
      <c r="C111" s="117"/>
      <c r="D111" s="117"/>
      <c r="E111" s="117"/>
      <c r="F111" s="117"/>
      <c r="G111" s="117"/>
      <c r="H111" s="117"/>
      <c r="I111" s="117"/>
      <c r="J111" s="117"/>
      <c r="M111" s="8"/>
      <c r="N111" s="154" t="s">
        <v>467</v>
      </c>
      <c r="O111" s="156" t="s">
        <v>131</v>
      </c>
      <c r="P111" s="156" t="s">
        <v>132</v>
      </c>
      <c r="Q111" s="156" t="s">
        <v>133</v>
      </c>
      <c r="R111" s="156" t="s">
        <v>134</v>
      </c>
      <c r="S111" s="156" t="s">
        <v>135</v>
      </c>
      <c r="T111" s="156" t="s">
        <v>136</v>
      </c>
      <c r="U111" s="156" t="s">
        <v>137</v>
      </c>
      <c r="V111" s="156" t="s">
        <v>138</v>
      </c>
      <c r="W111" s="156" t="s">
        <v>139</v>
      </c>
      <c r="X111" s="156" t="s">
        <v>795</v>
      </c>
    </row>
    <row r="112" spans="1:26" ht="12" customHeight="1">
      <c r="A112" s="134" t="s">
        <v>358</v>
      </c>
      <c r="B112" s="117"/>
      <c r="C112" s="117"/>
      <c r="D112" s="117"/>
      <c r="E112" s="117"/>
      <c r="F112" s="117"/>
      <c r="G112" s="117"/>
      <c r="H112" s="117"/>
      <c r="I112" s="117"/>
      <c r="J112" s="117"/>
      <c r="M112" s="8"/>
      <c r="N112" s="155" t="s">
        <v>506</v>
      </c>
      <c r="O112" s="117">
        <v>14</v>
      </c>
      <c r="P112" s="117">
        <v>9</v>
      </c>
      <c r="Q112" s="117">
        <v>9</v>
      </c>
      <c r="R112" s="117">
        <v>6</v>
      </c>
      <c r="S112" s="117">
        <v>10</v>
      </c>
      <c r="T112" s="117">
        <v>9</v>
      </c>
      <c r="U112" s="117">
        <v>10</v>
      </c>
      <c r="V112" s="117">
        <v>5</v>
      </c>
      <c r="W112" s="117">
        <v>4</v>
      </c>
      <c r="X112" s="117" t="s">
        <v>398</v>
      </c>
      <c r="Y112" s="152" t="s">
        <v>847</v>
      </c>
      <c r="Z112" s="152" t="s">
        <v>846</v>
      </c>
    </row>
    <row r="113" spans="1:24" ht="12" customHeight="1">
      <c r="A113" s="134" t="s">
        <v>359</v>
      </c>
      <c r="B113" s="117"/>
      <c r="C113" s="117"/>
      <c r="D113" s="117"/>
      <c r="E113" s="117"/>
      <c r="F113" s="117"/>
      <c r="G113" s="117"/>
      <c r="H113" s="117"/>
      <c r="I113" s="117"/>
      <c r="J113" s="117"/>
      <c r="M113" s="8"/>
      <c r="N113" s="154" t="s">
        <v>481</v>
      </c>
      <c r="O113" s="156" t="s">
        <v>131</v>
      </c>
      <c r="P113" s="156" t="s">
        <v>132</v>
      </c>
      <c r="Q113" s="156" t="s">
        <v>133</v>
      </c>
      <c r="R113" s="156" t="s">
        <v>134</v>
      </c>
      <c r="S113" s="156" t="s">
        <v>135</v>
      </c>
      <c r="T113" s="156" t="s">
        <v>136</v>
      </c>
      <c r="U113" s="156" t="s">
        <v>137</v>
      </c>
      <c r="V113" s="156" t="s">
        <v>138</v>
      </c>
      <c r="W113" s="156" t="s">
        <v>139</v>
      </c>
      <c r="X113" s="156" t="s">
        <v>795</v>
      </c>
    </row>
    <row r="114" spans="1:26" ht="12" customHeight="1">
      <c r="A114" s="134" t="s">
        <v>360</v>
      </c>
      <c r="B114" s="117"/>
      <c r="C114" s="117"/>
      <c r="D114" s="117"/>
      <c r="E114" s="117"/>
      <c r="F114" s="117"/>
      <c r="G114" s="117"/>
      <c r="H114" s="117"/>
      <c r="I114" s="117"/>
      <c r="J114" s="117"/>
      <c r="M114" s="8"/>
      <c r="N114" s="155" t="s">
        <v>507</v>
      </c>
      <c r="O114" s="117">
        <v>8</v>
      </c>
      <c r="P114" s="117">
        <v>10</v>
      </c>
      <c r="Q114" s="117">
        <v>8</v>
      </c>
      <c r="R114" s="117">
        <v>4</v>
      </c>
      <c r="S114" s="117">
        <v>12</v>
      </c>
      <c r="T114" s="117">
        <v>5</v>
      </c>
      <c r="U114" s="117">
        <v>5</v>
      </c>
      <c r="V114" s="117">
        <v>5</v>
      </c>
      <c r="W114" s="117">
        <v>4</v>
      </c>
      <c r="X114" s="117">
        <v>10</v>
      </c>
      <c r="Y114" s="152" t="s">
        <v>849</v>
      </c>
      <c r="Z114" s="152" t="s">
        <v>848</v>
      </c>
    </row>
    <row r="115" spans="1:26" ht="12" customHeight="1">
      <c r="A115" s="134" t="s">
        <v>361</v>
      </c>
      <c r="B115" s="117">
        <v>0</v>
      </c>
      <c r="C115" s="117">
        <v>0</v>
      </c>
      <c r="D115" s="117">
        <v>4</v>
      </c>
      <c r="E115" s="117">
        <v>2</v>
      </c>
      <c r="F115" s="117">
        <v>2</v>
      </c>
      <c r="G115" s="117">
        <v>1</v>
      </c>
      <c r="H115" s="117">
        <v>1</v>
      </c>
      <c r="I115" s="117">
        <v>1</v>
      </c>
      <c r="J115" s="117">
        <v>2</v>
      </c>
      <c r="M115" s="8"/>
      <c r="N115" s="155" t="s">
        <v>508</v>
      </c>
      <c r="O115" s="117">
        <v>8</v>
      </c>
      <c r="P115" s="117">
        <v>10</v>
      </c>
      <c r="Q115" s="117">
        <v>8</v>
      </c>
      <c r="R115" s="117">
        <v>4</v>
      </c>
      <c r="S115" s="117">
        <v>12</v>
      </c>
      <c r="T115" s="117">
        <v>5</v>
      </c>
      <c r="U115" s="117">
        <v>5</v>
      </c>
      <c r="V115" s="117">
        <v>5</v>
      </c>
      <c r="W115" s="117">
        <v>4</v>
      </c>
      <c r="X115" s="117">
        <v>10</v>
      </c>
      <c r="Y115" s="152" t="s">
        <v>520</v>
      </c>
      <c r="Z115" s="152" t="s">
        <v>850</v>
      </c>
    </row>
    <row r="116" spans="1:24" ht="12" customHeight="1">
      <c r="A116" s="134" t="s">
        <v>363</v>
      </c>
      <c r="B116" s="117">
        <v>0</v>
      </c>
      <c r="C116" s="117">
        <v>-1</v>
      </c>
      <c r="D116" s="117">
        <v>-1</v>
      </c>
      <c r="E116" s="117">
        <v>0</v>
      </c>
      <c r="F116" s="117">
        <v>-1</v>
      </c>
      <c r="G116" s="117">
        <v>4</v>
      </c>
      <c r="H116" s="117">
        <v>2</v>
      </c>
      <c r="I116" s="117">
        <v>6</v>
      </c>
      <c r="J116" s="117">
        <v>6</v>
      </c>
      <c r="M116" s="8"/>
      <c r="N116" s="155"/>
      <c r="O116" s="117"/>
      <c r="P116" s="117"/>
      <c r="Q116" s="117"/>
      <c r="R116" s="117"/>
      <c r="S116" s="117"/>
      <c r="T116" s="117"/>
      <c r="U116" s="117"/>
      <c r="V116" s="117"/>
      <c r="W116" s="117"/>
      <c r="X116" s="117"/>
    </row>
    <row r="117" spans="1:24" ht="12" customHeight="1">
      <c r="A117" s="134" t="s">
        <v>406</v>
      </c>
      <c r="B117" s="117">
        <v>0</v>
      </c>
      <c r="C117" s="117">
        <v>0</v>
      </c>
      <c r="D117" s="117">
        <v>0</v>
      </c>
      <c r="E117" s="117">
        <v>0</v>
      </c>
      <c r="F117" s="117">
        <v>2</v>
      </c>
      <c r="G117" s="117">
        <v>3</v>
      </c>
      <c r="H117" s="117">
        <v>2</v>
      </c>
      <c r="I117" s="117">
        <v>4</v>
      </c>
      <c r="J117" s="117">
        <v>3</v>
      </c>
      <c r="K117" s="136" t="s">
        <v>212</v>
      </c>
      <c r="L117" s="135" t="s">
        <v>211</v>
      </c>
      <c r="M117" s="8"/>
      <c r="N117" s="155"/>
      <c r="O117" s="117"/>
      <c r="P117" s="117"/>
      <c r="Q117" s="117"/>
      <c r="R117" s="117"/>
      <c r="S117" s="117"/>
      <c r="T117" s="117"/>
      <c r="U117" s="117"/>
      <c r="V117" s="117"/>
      <c r="W117" s="117"/>
      <c r="X117" s="117"/>
    </row>
    <row r="118" spans="1:24" ht="12" customHeight="1">
      <c r="A118" s="134" t="s">
        <v>364</v>
      </c>
      <c r="B118" s="117"/>
      <c r="C118" s="117"/>
      <c r="D118" s="117"/>
      <c r="E118" s="117"/>
      <c r="F118" s="117"/>
      <c r="G118" s="117"/>
      <c r="H118" s="117"/>
      <c r="I118" s="117"/>
      <c r="J118" s="117"/>
      <c r="M118" s="8"/>
      <c r="N118" s="113" t="s">
        <v>509</v>
      </c>
      <c r="O118" s="113"/>
      <c r="P118" s="113"/>
      <c r="Q118" s="113"/>
      <c r="R118" s="113"/>
      <c r="S118" s="113"/>
      <c r="T118" s="113"/>
      <c r="U118" s="113"/>
      <c r="V118" s="113"/>
      <c r="W118" s="113"/>
      <c r="X118" s="113"/>
    </row>
    <row r="119" spans="1:24" ht="12" customHeight="1">
      <c r="A119" s="134" t="s">
        <v>365</v>
      </c>
      <c r="B119" s="117">
        <v>2</v>
      </c>
      <c r="C119" s="117">
        <v>2</v>
      </c>
      <c r="D119" s="117">
        <v>2</v>
      </c>
      <c r="E119" s="117">
        <v>2</v>
      </c>
      <c r="F119" s="117">
        <v>4</v>
      </c>
      <c r="G119" s="117">
        <v>2</v>
      </c>
      <c r="H119" s="117">
        <v>2</v>
      </c>
      <c r="I119" s="117">
        <v>-1</v>
      </c>
      <c r="J119" s="117">
        <v>-2</v>
      </c>
      <c r="M119" s="8"/>
      <c r="N119" s="154" t="s">
        <v>453</v>
      </c>
      <c r="O119" s="156" t="s">
        <v>131</v>
      </c>
      <c r="P119" s="156" t="s">
        <v>132</v>
      </c>
      <c r="Q119" s="156" t="s">
        <v>133</v>
      </c>
      <c r="R119" s="156" t="s">
        <v>134</v>
      </c>
      <c r="S119" s="156" t="s">
        <v>135</v>
      </c>
      <c r="T119" s="156" t="s">
        <v>136</v>
      </c>
      <c r="U119" s="156" t="s">
        <v>137</v>
      </c>
      <c r="V119" s="156" t="s">
        <v>138</v>
      </c>
      <c r="W119" s="156" t="s">
        <v>139</v>
      </c>
      <c r="X119" s="156" t="s">
        <v>795</v>
      </c>
    </row>
    <row r="120" spans="1:26" ht="12" customHeight="1">
      <c r="A120" s="134" t="s">
        <v>366</v>
      </c>
      <c r="B120" s="117"/>
      <c r="C120" s="117"/>
      <c r="D120" s="117"/>
      <c r="E120" s="117"/>
      <c r="F120" s="117"/>
      <c r="G120" s="117"/>
      <c r="H120" s="117"/>
      <c r="I120" s="117"/>
      <c r="J120" s="117"/>
      <c r="N120" s="155" t="s">
        <v>510</v>
      </c>
      <c r="O120" s="117">
        <v>10</v>
      </c>
      <c r="P120" s="117">
        <v>13</v>
      </c>
      <c r="Q120" s="117">
        <v>13</v>
      </c>
      <c r="R120" s="117">
        <v>1</v>
      </c>
      <c r="S120" s="117">
        <v>10</v>
      </c>
      <c r="T120" s="117">
        <v>11</v>
      </c>
      <c r="U120" s="117">
        <v>5</v>
      </c>
      <c r="V120" s="117">
        <v>5</v>
      </c>
      <c r="W120" s="117">
        <v>3</v>
      </c>
      <c r="X120" s="117" t="s">
        <v>398</v>
      </c>
      <c r="Y120" s="152"/>
      <c r="Z120" s="152" t="s">
        <v>521</v>
      </c>
    </row>
    <row r="121" spans="1:26" ht="12" customHeight="1">
      <c r="A121" s="134" t="s">
        <v>372</v>
      </c>
      <c r="B121" s="117">
        <v>0</v>
      </c>
      <c r="C121" s="117">
        <v>0</v>
      </c>
      <c r="D121" s="117">
        <v>0</v>
      </c>
      <c r="E121" s="117">
        <v>5</v>
      </c>
      <c r="F121" s="117">
        <v>0</v>
      </c>
      <c r="G121" s="117">
        <v>4</v>
      </c>
      <c r="H121" s="117">
        <v>0</v>
      </c>
      <c r="I121" s="117">
        <v>4</v>
      </c>
      <c r="J121" s="117">
        <v>7</v>
      </c>
      <c r="N121" s="155" t="s">
        <v>511</v>
      </c>
      <c r="O121" s="117">
        <v>11</v>
      </c>
      <c r="P121" s="117">
        <v>13</v>
      </c>
      <c r="Q121" s="117">
        <v>13</v>
      </c>
      <c r="R121" s="117">
        <v>1</v>
      </c>
      <c r="S121" s="117">
        <v>10</v>
      </c>
      <c r="T121" s="117">
        <v>11</v>
      </c>
      <c r="U121" s="117">
        <v>9</v>
      </c>
      <c r="V121" s="117">
        <v>6</v>
      </c>
      <c r="W121" s="117">
        <v>3</v>
      </c>
      <c r="X121" s="117" t="s">
        <v>398</v>
      </c>
      <c r="Y121" s="152"/>
      <c r="Z121" s="152" t="s">
        <v>91</v>
      </c>
    </row>
    <row r="122" spans="1:29" s="45" customFormat="1" ht="12" customHeight="1">
      <c r="A122" s="134" t="s">
        <v>367</v>
      </c>
      <c r="B122" s="117"/>
      <c r="C122" s="117"/>
      <c r="D122" s="117"/>
      <c r="E122" s="117"/>
      <c r="F122" s="117"/>
      <c r="G122" s="117"/>
      <c r="H122" s="117"/>
      <c r="I122" s="117"/>
      <c r="J122" s="117"/>
      <c r="K122" s="30"/>
      <c r="L122" s="131"/>
      <c r="M122" s="137"/>
      <c r="N122" s="155" t="s">
        <v>512</v>
      </c>
      <c r="O122" s="117">
        <v>13</v>
      </c>
      <c r="P122" s="117">
        <v>13</v>
      </c>
      <c r="Q122" s="117">
        <v>13</v>
      </c>
      <c r="R122" s="117">
        <v>1</v>
      </c>
      <c r="S122" s="117">
        <v>10</v>
      </c>
      <c r="T122" s="117">
        <v>9</v>
      </c>
      <c r="U122" s="117">
        <v>10</v>
      </c>
      <c r="V122" s="117">
        <v>7</v>
      </c>
      <c r="W122" s="117">
        <v>13</v>
      </c>
      <c r="X122" s="117" t="s">
        <v>398</v>
      </c>
      <c r="Y122" s="152"/>
      <c r="Z122" s="152" t="s">
        <v>92</v>
      </c>
      <c r="AA122" s="8"/>
      <c r="AB122" s="8"/>
      <c r="AC122" s="8"/>
    </row>
    <row r="123" spans="1:26" ht="12" customHeight="1">
      <c r="A123" s="134"/>
      <c r="B123" s="117"/>
      <c r="C123" s="117"/>
      <c r="D123" s="117"/>
      <c r="E123" s="117"/>
      <c r="F123" s="117"/>
      <c r="G123" s="117"/>
      <c r="H123" s="117"/>
      <c r="I123" s="117"/>
      <c r="J123" s="117"/>
      <c r="N123" s="155" t="s">
        <v>513</v>
      </c>
      <c r="O123" s="117">
        <v>14</v>
      </c>
      <c r="P123" s="117">
        <v>17</v>
      </c>
      <c r="Q123" s="117">
        <v>16</v>
      </c>
      <c r="R123" s="117">
        <v>3</v>
      </c>
      <c r="S123" s="117">
        <v>10</v>
      </c>
      <c r="T123" s="117">
        <v>14</v>
      </c>
      <c r="U123" s="117">
        <v>13</v>
      </c>
      <c r="V123" s="117">
        <v>13</v>
      </c>
      <c r="W123" s="117">
        <v>5</v>
      </c>
      <c r="X123" s="117">
        <v>18</v>
      </c>
      <c r="Y123" s="152" t="s">
        <v>797</v>
      </c>
      <c r="Z123" s="152" t="s">
        <v>93</v>
      </c>
    </row>
    <row r="124" spans="1:24" ht="12" customHeight="1">
      <c r="A124" s="134"/>
      <c r="B124" s="117"/>
      <c r="C124" s="117"/>
      <c r="D124" s="117"/>
      <c r="E124" s="117"/>
      <c r="F124" s="117"/>
      <c r="G124" s="117"/>
      <c r="H124" s="117"/>
      <c r="I124" s="117"/>
      <c r="J124" s="117"/>
      <c r="N124" s="154" t="s">
        <v>467</v>
      </c>
      <c r="O124" s="156" t="s">
        <v>131</v>
      </c>
      <c r="P124" s="156" t="s">
        <v>132</v>
      </c>
      <c r="Q124" s="156" t="s">
        <v>133</v>
      </c>
      <c r="R124" s="156" t="s">
        <v>134</v>
      </c>
      <c r="S124" s="156" t="s">
        <v>135</v>
      </c>
      <c r="T124" s="156" t="s">
        <v>136</v>
      </c>
      <c r="U124" s="156" t="s">
        <v>137</v>
      </c>
      <c r="V124" s="156" t="s">
        <v>138</v>
      </c>
      <c r="W124" s="156" t="s">
        <v>139</v>
      </c>
      <c r="X124" s="156" t="s">
        <v>795</v>
      </c>
    </row>
    <row r="125" spans="1:26" ht="12" customHeight="1">
      <c r="A125" s="113"/>
      <c r="B125" s="113"/>
      <c r="C125" s="113"/>
      <c r="D125" s="113"/>
      <c r="E125" s="113"/>
      <c r="F125" s="113"/>
      <c r="G125" s="113"/>
      <c r="H125" s="113"/>
      <c r="I125" s="113"/>
      <c r="J125" s="113"/>
      <c r="L125" s="137"/>
      <c r="N125" s="155" t="s">
        <v>515</v>
      </c>
      <c r="O125" s="117">
        <v>10</v>
      </c>
      <c r="P125" s="117">
        <v>13</v>
      </c>
      <c r="Q125" s="117">
        <v>13</v>
      </c>
      <c r="R125" s="117">
        <v>5</v>
      </c>
      <c r="S125" s="117">
        <v>10</v>
      </c>
      <c r="T125" s="117">
        <v>11</v>
      </c>
      <c r="U125" s="117">
        <v>7</v>
      </c>
      <c r="V125" s="117">
        <v>6</v>
      </c>
      <c r="W125" s="117">
        <v>7</v>
      </c>
      <c r="X125" s="117">
        <v>11</v>
      </c>
      <c r="Y125" s="158" t="s">
        <v>612</v>
      </c>
      <c r="Z125" s="152" t="s">
        <v>611</v>
      </c>
    </row>
    <row r="126" spans="1:29" ht="12" customHeight="1">
      <c r="A126" s="133" t="s">
        <v>308</v>
      </c>
      <c r="B126" s="47" t="s">
        <v>131</v>
      </c>
      <c r="C126" s="47" t="s">
        <v>132</v>
      </c>
      <c r="D126" s="47" t="s">
        <v>133</v>
      </c>
      <c r="E126" s="47" t="s">
        <v>134</v>
      </c>
      <c r="F126" s="47" t="s">
        <v>135</v>
      </c>
      <c r="G126" s="47" t="s">
        <v>136</v>
      </c>
      <c r="H126" s="47" t="s">
        <v>137</v>
      </c>
      <c r="I126" s="47" t="s">
        <v>138</v>
      </c>
      <c r="J126" s="47" t="s">
        <v>139</v>
      </c>
      <c r="K126" s="132"/>
      <c r="N126" s="155"/>
      <c r="O126" s="117"/>
      <c r="P126" s="117"/>
      <c r="Q126" s="117"/>
      <c r="R126" s="117"/>
      <c r="S126" s="117"/>
      <c r="T126" s="117"/>
      <c r="U126" s="117"/>
      <c r="V126" s="117"/>
      <c r="W126" s="117"/>
      <c r="X126" s="117"/>
      <c r="Z126" s="45"/>
      <c r="AA126" s="45"/>
      <c r="AB126" s="45"/>
      <c r="AC126" s="45"/>
    </row>
    <row r="127" spans="1:24" ht="12" customHeight="1">
      <c r="A127" s="134" t="s">
        <v>305</v>
      </c>
      <c r="B127" s="117">
        <v>-1</v>
      </c>
      <c r="C127" s="117">
        <v>0</v>
      </c>
      <c r="D127" s="117">
        <v>0</v>
      </c>
      <c r="E127" s="117">
        <v>1</v>
      </c>
      <c r="F127" s="117">
        <v>1</v>
      </c>
      <c r="G127" s="117">
        <v>-1</v>
      </c>
      <c r="H127" s="117">
        <v>1</v>
      </c>
      <c r="I127" s="117">
        <v>-1</v>
      </c>
      <c r="J127" s="117">
        <v>0</v>
      </c>
      <c r="K127" s="136" t="s">
        <v>16</v>
      </c>
      <c r="L127" s="135" t="s">
        <v>807</v>
      </c>
      <c r="M127" s="135"/>
      <c r="N127" s="155"/>
      <c r="O127" s="117"/>
      <c r="P127" s="117"/>
      <c r="Q127" s="117"/>
      <c r="R127" s="117"/>
      <c r="S127" s="117"/>
      <c r="T127" s="117"/>
      <c r="U127" s="117"/>
      <c r="V127" s="117"/>
      <c r="W127" s="117"/>
      <c r="X127" s="117"/>
    </row>
    <row r="128" spans="1:24" ht="12" customHeight="1">
      <c r="A128" s="133" t="s">
        <v>884</v>
      </c>
      <c r="B128" s="117"/>
      <c r="C128" s="117"/>
      <c r="D128" s="117"/>
      <c r="E128" s="117"/>
      <c r="F128" s="117"/>
      <c r="G128" s="117"/>
      <c r="H128" s="117"/>
      <c r="I128" s="117"/>
      <c r="J128" s="117"/>
      <c r="N128" s="113" t="s">
        <v>516</v>
      </c>
      <c r="O128" s="113"/>
      <c r="P128" s="113"/>
      <c r="Q128" s="113"/>
      <c r="R128" s="113"/>
      <c r="S128" s="113"/>
      <c r="T128" s="113"/>
      <c r="U128" s="113"/>
      <c r="V128" s="113"/>
      <c r="W128" s="113"/>
      <c r="X128" s="113"/>
    </row>
    <row r="129" spans="1:29" s="45" customFormat="1" ht="12" customHeight="1">
      <c r="A129" s="134" t="s">
        <v>182</v>
      </c>
      <c r="B129" s="117">
        <v>-2</v>
      </c>
      <c r="C129" s="117">
        <v>0</v>
      </c>
      <c r="D129" s="117">
        <v>0</v>
      </c>
      <c r="E129" s="117">
        <v>2</v>
      </c>
      <c r="F129" s="117">
        <v>3</v>
      </c>
      <c r="G129" s="117">
        <v>-1</v>
      </c>
      <c r="H129" s="117">
        <v>1</v>
      </c>
      <c r="I129" s="117">
        <v>-1</v>
      </c>
      <c r="J129" s="117">
        <v>0</v>
      </c>
      <c r="K129" s="136" t="s">
        <v>17</v>
      </c>
      <c r="L129" s="135" t="s">
        <v>808</v>
      </c>
      <c r="M129" s="131"/>
      <c r="N129" s="154" t="s">
        <v>453</v>
      </c>
      <c r="O129" s="156" t="s">
        <v>131</v>
      </c>
      <c r="P129" s="156" t="s">
        <v>132</v>
      </c>
      <c r="Q129" s="156" t="s">
        <v>133</v>
      </c>
      <c r="R129" s="156" t="s">
        <v>134</v>
      </c>
      <c r="S129" s="156" t="s">
        <v>135</v>
      </c>
      <c r="T129" s="156" t="s">
        <v>136</v>
      </c>
      <c r="U129" s="156" t="s">
        <v>137</v>
      </c>
      <c r="V129" s="156" t="s">
        <v>138</v>
      </c>
      <c r="W129" s="156" t="s">
        <v>139</v>
      </c>
      <c r="X129" s="156" t="s">
        <v>795</v>
      </c>
      <c r="Y129" s="8"/>
      <c r="Z129" s="8"/>
      <c r="AA129" s="8"/>
      <c r="AB129" s="8"/>
      <c r="AC129" s="8"/>
    </row>
    <row r="130" spans="1:29" s="45" customFormat="1" ht="12" customHeight="1">
      <c r="A130" s="134" t="s">
        <v>277</v>
      </c>
      <c r="B130" s="117">
        <v>-2</v>
      </c>
      <c r="C130" s="117">
        <v>0</v>
      </c>
      <c r="D130" s="117">
        <v>0</v>
      </c>
      <c r="E130" s="117">
        <v>1</v>
      </c>
      <c r="F130" s="117">
        <v>2</v>
      </c>
      <c r="G130" s="117">
        <v>2</v>
      </c>
      <c r="H130" s="117">
        <v>1</v>
      </c>
      <c r="I130" s="117">
        <v>-1</v>
      </c>
      <c r="J130" s="117">
        <v>0</v>
      </c>
      <c r="K130" s="136" t="s">
        <v>18</v>
      </c>
      <c r="L130" s="135" t="s">
        <v>434</v>
      </c>
      <c r="M130" s="131"/>
      <c r="N130" s="155" t="s">
        <v>517</v>
      </c>
      <c r="O130" s="117">
        <v>7</v>
      </c>
      <c r="P130" s="117">
        <v>6</v>
      </c>
      <c r="Q130" s="117">
        <v>7</v>
      </c>
      <c r="R130" s="117">
        <v>4</v>
      </c>
      <c r="S130" s="117">
        <v>4</v>
      </c>
      <c r="T130" s="117">
        <v>5</v>
      </c>
      <c r="U130" s="117">
        <v>9</v>
      </c>
      <c r="V130" s="117">
        <v>10</v>
      </c>
      <c r="W130" s="117">
        <v>3</v>
      </c>
      <c r="X130" s="117" t="s">
        <v>398</v>
      </c>
      <c r="Y130" s="152" t="s">
        <v>794</v>
      </c>
      <c r="Z130" s="152" t="s">
        <v>613</v>
      </c>
      <c r="AA130" s="8"/>
      <c r="AB130" s="8"/>
      <c r="AC130" s="8"/>
    </row>
    <row r="131" spans="1:24" ht="12" customHeight="1">
      <c r="A131" s="134" t="s">
        <v>269</v>
      </c>
      <c r="B131" s="117">
        <v>-1</v>
      </c>
      <c r="C131" s="117">
        <v>0</v>
      </c>
      <c r="D131" s="117">
        <v>0</v>
      </c>
      <c r="E131" s="117">
        <v>2</v>
      </c>
      <c r="F131" s="117">
        <v>2</v>
      </c>
      <c r="G131" s="117">
        <v>-1</v>
      </c>
      <c r="H131" s="117">
        <v>1</v>
      </c>
      <c r="I131" s="117">
        <v>-1</v>
      </c>
      <c r="J131" s="117">
        <v>0</v>
      </c>
      <c r="K131" s="136" t="s">
        <v>19</v>
      </c>
      <c r="L131" s="135" t="s">
        <v>435</v>
      </c>
      <c r="N131" s="155"/>
      <c r="O131" s="117"/>
      <c r="P131" s="117"/>
      <c r="Q131" s="117"/>
      <c r="R131" s="117"/>
      <c r="S131" s="117"/>
      <c r="T131" s="117"/>
      <c r="U131" s="117"/>
      <c r="V131" s="117"/>
      <c r="W131" s="117"/>
      <c r="X131" s="117"/>
    </row>
    <row r="132" spans="1:25" ht="12" customHeight="1">
      <c r="A132" s="133" t="s">
        <v>885</v>
      </c>
      <c r="B132" s="117"/>
      <c r="C132" s="117"/>
      <c r="D132" s="117"/>
      <c r="E132" s="117"/>
      <c r="F132" s="117"/>
      <c r="G132" s="117"/>
      <c r="H132" s="117"/>
      <c r="I132" s="117"/>
      <c r="J132" s="117"/>
      <c r="N132" s="155"/>
      <c r="O132" s="117"/>
      <c r="P132" s="117"/>
      <c r="Q132" s="117"/>
      <c r="R132" s="117"/>
      <c r="S132" s="117"/>
      <c r="T132" s="117"/>
      <c r="U132" s="117"/>
      <c r="V132" s="117"/>
      <c r="W132" s="117"/>
      <c r="X132" s="117"/>
      <c r="Y132" s="45"/>
    </row>
    <row r="133" spans="1:29" ht="12" customHeight="1">
      <c r="A133" s="134" t="s">
        <v>368</v>
      </c>
      <c r="B133" s="117">
        <v>4</v>
      </c>
      <c r="C133" s="117">
        <v>4</v>
      </c>
      <c r="D133" s="117">
        <v>4</v>
      </c>
      <c r="E133" s="117">
        <v>-2</v>
      </c>
      <c r="F133" s="117">
        <v>0</v>
      </c>
      <c r="G133" s="117">
        <v>-1</v>
      </c>
      <c r="H133" s="117">
        <v>1</v>
      </c>
      <c r="I133" s="117">
        <v>-1</v>
      </c>
      <c r="J133" s="117">
        <v>1</v>
      </c>
      <c r="K133" s="136" t="s">
        <v>20</v>
      </c>
      <c r="L133" s="135" t="s">
        <v>436</v>
      </c>
      <c r="N133" s="113"/>
      <c r="O133" s="113"/>
      <c r="P133" s="113"/>
      <c r="Q133" s="113"/>
      <c r="R133" s="113"/>
      <c r="S133" s="113"/>
      <c r="T133" s="113"/>
      <c r="U133" s="113"/>
      <c r="V133" s="113"/>
      <c r="W133" s="113"/>
      <c r="X133" s="113"/>
      <c r="Y133" s="45"/>
      <c r="Z133" s="45"/>
      <c r="AA133" s="45"/>
      <c r="AB133" s="45"/>
      <c r="AC133" s="45"/>
    </row>
    <row r="134" spans="1:29" ht="12" customHeight="1">
      <c r="A134" s="134" t="s">
        <v>369</v>
      </c>
      <c r="B134" s="117">
        <v>1</v>
      </c>
      <c r="C134" s="117">
        <v>3</v>
      </c>
      <c r="D134" s="117">
        <v>4</v>
      </c>
      <c r="E134" s="117">
        <v>1</v>
      </c>
      <c r="F134" s="117">
        <v>4</v>
      </c>
      <c r="G134" s="117">
        <v>1</v>
      </c>
      <c r="H134" s="117">
        <v>3</v>
      </c>
      <c r="I134" s="117">
        <v>1</v>
      </c>
      <c r="J134" s="117">
        <v>1</v>
      </c>
      <c r="K134" s="136" t="s">
        <v>21</v>
      </c>
      <c r="L134" s="135" t="s">
        <v>437</v>
      </c>
      <c r="N134" s="155"/>
      <c r="O134" s="117"/>
      <c r="P134" s="117"/>
      <c r="Q134" s="117"/>
      <c r="R134" s="117"/>
      <c r="S134" s="117"/>
      <c r="T134" s="117"/>
      <c r="U134" s="117"/>
      <c r="V134" s="117"/>
      <c r="W134" s="117"/>
      <c r="X134" s="117"/>
      <c r="Z134" s="45"/>
      <c r="AA134" s="45"/>
      <c r="AB134" s="45"/>
      <c r="AC134" s="45"/>
    </row>
    <row r="135" spans="1:24" ht="12" customHeight="1">
      <c r="A135" s="134" t="s">
        <v>370</v>
      </c>
      <c r="B135" s="117">
        <v>4</v>
      </c>
      <c r="C135" s="117">
        <v>3</v>
      </c>
      <c r="D135" s="117">
        <v>3</v>
      </c>
      <c r="E135" s="117">
        <v>-1</v>
      </c>
      <c r="F135" s="117">
        <v>0</v>
      </c>
      <c r="G135" s="117">
        <v>0</v>
      </c>
      <c r="H135" s="117">
        <v>1</v>
      </c>
      <c r="I135" s="117">
        <v>-1</v>
      </c>
      <c r="J135" s="117">
        <v>0</v>
      </c>
      <c r="K135" s="136" t="s">
        <v>22</v>
      </c>
      <c r="L135" s="135" t="s">
        <v>438</v>
      </c>
      <c r="M135" s="135"/>
      <c r="N135" s="155"/>
      <c r="O135" s="117"/>
      <c r="P135" s="117"/>
      <c r="Q135" s="117"/>
      <c r="R135" s="117"/>
      <c r="S135" s="117"/>
      <c r="T135" s="117"/>
      <c r="U135" s="117"/>
      <c r="V135" s="117"/>
      <c r="W135" s="117"/>
      <c r="X135" s="117"/>
    </row>
    <row r="136" spans="1:24" ht="12" customHeight="1">
      <c r="A136" s="134" t="s">
        <v>819</v>
      </c>
      <c r="B136" s="117"/>
      <c r="C136" s="117"/>
      <c r="D136" s="117"/>
      <c r="E136" s="117"/>
      <c r="F136" s="117"/>
      <c r="G136" s="117"/>
      <c r="H136" s="117"/>
      <c r="I136" s="117"/>
      <c r="J136" s="117"/>
      <c r="N136" s="155"/>
      <c r="O136" s="117"/>
      <c r="P136" s="117"/>
      <c r="Q136" s="117"/>
      <c r="R136" s="117"/>
      <c r="S136" s="117"/>
      <c r="T136" s="117"/>
      <c r="U136" s="117"/>
      <c r="V136" s="117"/>
      <c r="W136" s="117"/>
      <c r="X136" s="117"/>
    </row>
    <row r="137" spans="1:24" ht="12" customHeight="1">
      <c r="A137" s="134" t="s">
        <v>820</v>
      </c>
      <c r="B137" s="117"/>
      <c r="C137" s="117"/>
      <c r="D137" s="117"/>
      <c r="E137" s="117"/>
      <c r="F137" s="117"/>
      <c r="G137" s="117"/>
      <c r="H137" s="117"/>
      <c r="I137" s="117"/>
      <c r="J137" s="117"/>
      <c r="N137" s="155"/>
      <c r="O137" s="117"/>
      <c r="P137" s="117"/>
      <c r="Q137" s="117"/>
      <c r="R137" s="117"/>
      <c r="S137" s="117"/>
      <c r="T137" s="117"/>
      <c r="U137" s="117"/>
      <c r="V137" s="117"/>
      <c r="W137" s="117"/>
      <c r="X137" s="117"/>
    </row>
    <row r="138" spans="1:24" ht="12" customHeight="1">
      <c r="A138" s="134" t="s">
        <v>821</v>
      </c>
      <c r="B138" s="117"/>
      <c r="C138" s="117"/>
      <c r="D138" s="117"/>
      <c r="E138" s="117"/>
      <c r="F138" s="117"/>
      <c r="G138" s="117"/>
      <c r="H138" s="117"/>
      <c r="I138" s="117"/>
      <c r="J138" s="117"/>
      <c r="N138" s="155"/>
      <c r="O138" s="117"/>
      <c r="P138" s="117"/>
      <c r="Q138" s="117"/>
      <c r="R138" s="117"/>
      <c r="S138" s="117"/>
      <c r="T138" s="117"/>
      <c r="U138" s="117"/>
      <c r="V138" s="117"/>
      <c r="W138" s="117"/>
      <c r="X138" s="117"/>
    </row>
    <row r="139" spans="1:24" ht="12" customHeight="1">
      <c r="A139" s="134" t="s">
        <v>307</v>
      </c>
      <c r="B139" s="117">
        <v>0</v>
      </c>
      <c r="C139" s="117">
        <v>2</v>
      </c>
      <c r="D139" s="117">
        <v>2</v>
      </c>
      <c r="E139" s="117">
        <v>-1</v>
      </c>
      <c r="F139" s="117">
        <v>2</v>
      </c>
      <c r="G139" s="117">
        <v>-1</v>
      </c>
      <c r="H139" s="117">
        <v>1</v>
      </c>
      <c r="I139" s="117">
        <v>2</v>
      </c>
      <c r="J139" s="117">
        <v>0</v>
      </c>
      <c r="K139" s="136" t="s">
        <v>23</v>
      </c>
      <c r="L139" s="135" t="s">
        <v>705</v>
      </c>
      <c r="N139" s="155"/>
      <c r="O139" s="117"/>
      <c r="P139" s="117"/>
      <c r="Q139" s="117"/>
      <c r="R139" s="117"/>
      <c r="S139" s="117"/>
      <c r="T139" s="117"/>
      <c r="U139" s="117"/>
      <c r="V139" s="117"/>
      <c r="W139" s="117"/>
      <c r="X139" s="117"/>
    </row>
    <row r="140" spans="1:24" ht="12" customHeight="1">
      <c r="A140" s="133" t="s">
        <v>822</v>
      </c>
      <c r="B140" s="117"/>
      <c r="C140" s="117"/>
      <c r="D140" s="117"/>
      <c r="E140" s="117"/>
      <c r="F140" s="117"/>
      <c r="G140" s="117"/>
      <c r="H140" s="117"/>
      <c r="I140" s="117"/>
      <c r="J140" s="117"/>
      <c r="N140" s="155"/>
      <c r="O140" s="117"/>
      <c r="P140" s="117"/>
      <c r="Q140" s="117"/>
      <c r="R140" s="117"/>
      <c r="S140" s="117"/>
      <c r="T140" s="117"/>
      <c r="U140" s="117"/>
      <c r="V140" s="117"/>
      <c r="W140" s="117"/>
      <c r="X140" s="117"/>
    </row>
    <row r="141" spans="1:24" ht="12" customHeight="1">
      <c r="A141" s="134" t="s">
        <v>823</v>
      </c>
      <c r="B141" s="117"/>
      <c r="C141" s="117"/>
      <c r="D141" s="117"/>
      <c r="E141" s="117"/>
      <c r="F141" s="117"/>
      <c r="G141" s="117"/>
      <c r="H141" s="117"/>
      <c r="I141" s="117"/>
      <c r="J141" s="117"/>
      <c r="N141" s="155"/>
      <c r="O141" s="117"/>
      <c r="P141" s="117"/>
      <c r="Q141" s="117"/>
      <c r="R141" s="117"/>
      <c r="S141" s="117"/>
      <c r="T141" s="117"/>
      <c r="U141" s="117"/>
      <c r="V141" s="117"/>
      <c r="W141" s="117"/>
      <c r="X141" s="117"/>
    </row>
    <row r="142" spans="1:24" ht="12" customHeight="1">
      <c r="A142" s="134" t="s">
        <v>824</v>
      </c>
      <c r="B142" s="117"/>
      <c r="C142" s="117"/>
      <c r="D142" s="117"/>
      <c r="E142" s="117"/>
      <c r="F142" s="117"/>
      <c r="G142" s="117"/>
      <c r="H142" s="117"/>
      <c r="I142" s="117"/>
      <c r="J142" s="117"/>
      <c r="N142" s="8"/>
      <c r="O142" s="8"/>
      <c r="P142" s="8"/>
      <c r="Q142" s="8"/>
      <c r="R142" s="8"/>
      <c r="S142" s="8"/>
      <c r="T142" s="8"/>
      <c r="U142" s="8"/>
      <c r="V142" s="8"/>
      <c r="W142" s="8"/>
      <c r="X142" s="8"/>
    </row>
    <row r="143" spans="1:24" ht="12" customHeight="1">
      <c r="A143" s="134" t="s">
        <v>825</v>
      </c>
      <c r="B143" s="117">
        <v>4</v>
      </c>
      <c r="C143" s="117">
        <v>3</v>
      </c>
      <c r="D143" s="117">
        <v>3</v>
      </c>
      <c r="E143" s="117">
        <v>2</v>
      </c>
      <c r="F143" s="117">
        <v>3</v>
      </c>
      <c r="G143" s="117">
        <v>1</v>
      </c>
      <c r="H143" s="117">
        <v>2</v>
      </c>
      <c r="I143" s="117">
        <v>1</v>
      </c>
      <c r="J143" s="117">
        <v>2</v>
      </c>
      <c r="K143" s="136" t="s">
        <v>160</v>
      </c>
      <c r="L143" s="135" t="s">
        <v>706</v>
      </c>
      <c r="M143" s="137"/>
      <c r="N143" s="8"/>
      <c r="O143" s="8"/>
      <c r="P143" s="8"/>
      <c r="Q143" s="8"/>
      <c r="R143" s="8"/>
      <c r="S143" s="8"/>
      <c r="T143" s="8"/>
      <c r="U143" s="8"/>
      <c r="V143" s="8"/>
      <c r="W143" s="8"/>
      <c r="X143" s="8"/>
    </row>
    <row r="144" spans="1:24" ht="12" customHeight="1">
      <c r="A144" s="134" t="s">
        <v>826</v>
      </c>
      <c r="B144" s="117"/>
      <c r="C144" s="117"/>
      <c r="D144" s="117"/>
      <c r="E144" s="117"/>
      <c r="F144" s="117"/>
      <c r="G144" s="117"/>
      <c r="H144" s="117"/>
      <c r="I144" s="117"/>
      <c r="J144" s="117"/>
      <c r="N144" s="8"/>
      <c r="O144" s="8"/>
      <c r="P144" s="8"/>
      <c r="Q144" s="8"/>
      <c r="R144" s="8"/>
      <c r="S144" s="8"/>
      <c r="T144" s="8"/>
      <c r="U144" s="8"/>
      <c r="V144" s="8"/>
      <c r="W144" s="8"/>
      <c r="X144" s="8"/>
    </row>
    <row r="145" spans="1:24" ht="12" customHeight="1">
      <c r="A145" s="134" t="s">
        <v>371</v>
      </c>
      <c r="B145" s="117">
        <v>3</v>
      </c>
      <c r="C145" s="117">
        <v>4</v>
      </c>
      <c r="D145" s="117">
        <v>4</v>
      </c>
      <c r="E145" s="117">
        <v>-1</v>
      </c>
      <c r="F145" s="117">
        <v>2</v>
      </c>
      <c r="G145" s="117">
        <v>-1</v>
      </c>
      <c r="H145" s="117">
        <v>1</v>
      </c>
      <c r="I145" s="117">
        <v>2</v>
      </c>
      <c r="J145" s="117">
        <v>0</v>
      </c>
      <c r="K145" s="136" t="s">
        <v>161</v>
      </c>
      <c r="L145" s="135" t="s">
        <v>670</v>
      </c>
      <c r="M145" s="135"/>
      <c r="N145" s="8"/>
      <c r="O145" s="8"/>
      <c r="P145" s="8"/>
      <c r="Q145" s="8"/>
      <c r="R145" s="8"/>
      <c r="S145" s="8"/>
      <c r="T145" s="8"/>
      <c r="U145" s="8"/>
      <c r="V145" s="8"/>
      <c r="W145" s="8"/>
      <c r="X145" s="8"/>
    </row>
    <row r="146" spans="1:24" ht="12" customHeight="1">
      <c r="A146" s="133" t="s">
        <v>886</v>
      </c>
      <c r="B146" s="117"/>
      <c r="C146" s="117"/>
      <c r="D146" s="117"/>
      <c r="E146" s="117"/>
      <c r="F146" s="117"/>
      <c r="G146" s="117"/>
      <c r="H146" s="117"/>
      <c r="I146" s="117"/>
      <c r="J146" s="117"/>
      <c r="N146" s="8"/>
      <c r="O146" s="8"/>
      <c r="P146" s="8"/>
      <c r="Q146" s="8"/>
      <c r="R146" s="8"/>
      <c r="S146" s="8"/>
      <c r="T146" s="8"/>
      <c r="U146" s="8"/>
      <c r="V146" s="8"/>
      <c r="W146" s="8"/>
      <c r="X146" s="8"/>
    </row>
    <row r="147" spans="1:24" ht="12" customHeight="1">
      <c r="A147" s="134" t="s">
        <v>828</v>
      </c>
      <c r="B147" s="117"/>
      <c r="C147" s="117"/>
      <c r="D147" s="117"/>
      <c r="E147" s="117"/>
      <c r="F147" s="117"/>
      <c r="G147" s="117"/>
      <c r="H147" s="117"/>
      <c r="I147" s="117"/>
      <c r="J147" s="117"/>
      <c r="M147" s="135"/>
      <c r="N147" s="8"/>
      <c r="O147" s="8"/>
      <c r="P147" s="8"/>
      <c r="Q147" s="8"/>
      <c r="R147" s="8"/>
      <c r="S147" s="8"/>
      <c r="T147" s="8"/>
      <c r="U147" s="8"/>
      <c r="V147" s="8"/>
      <c r="W147" s="8"/>
      <c r="X147" s="8"/>
    </row>
    <row r="148" spans="1:24" ht="12" customHeight="1">
      <c r="A148" s="134" t="s">
        <v>829</v>
      </c>
      <c r="B148" s="117"/>
      <c r="C148" s="117"/>
      <c r="D148" s="117"/>
      <c r="E148" s="117"/>
      <c r="F148" s="117"/>
      <c r="G148" s="117"/>
      <c r="H148" s="117"/>
      <c r="I148" s="117"/>
      <c r="J148" s="117"/>
      <c r="M148" s="135"/>
      <c r="N148" s="8"/>
      <c r="O148" s="8"/>
      <c r="P148" s="8"/>
      <c r="Q148" s="8"/>
      <c r="R148" s="8"/>
      <c r="S148" s="8"/>
      <c r="T148" s="8"/>
      <c r="U148" s="8"/>
      <c r="V148" s="8"/>
      <c r="W148" s="8"/>
      <c r="X148" s="8"/>
    </row>
    <row r="149" spans="1:24" ht="12" customHeight="1">
      <c r="A149" s="134" t="s">
        <v>830</v>
      </c>
      <c r="B149" s="117"/>
      <c r="C149" s="117"/>
      <c r="D149" s="117"/>
      <c r="E149" s="117"/>
      <c r="F149" s="117"/>
      <c r="G149" s="117"/>
      <c r="H149" s="117"/>
      <c r="I149" s="117"/>
      <c r="J149" s="117"/>
      <c r="M149" s="135"/>
      <c r="N149" s="8"/>
      <c r="O149" s="8"/>
      <c r="P149" s="8"/>
      <c r="Q149" s="8"/>
      <c r="R149" s="8"/>
      <c r="S149" s="8"/>
      <c r="T149" s="8"/>
      <c r="U149" s="8"/>
      <c r="V149" s="8"/>
      <c r="W149" s="8"/>
      <c r="X149" s="8"/>
    </row>
    <row r="150" spans="1:24" ht="12" customHeight="1">
      <c r="A150" s="134"/>
      <c r="B150" s="117"/>
      <c r="C150" s="117"/>
      <c r="D150" s="117"/>
      <c r="E150" s="117"/>
      <c r="F150" s="117"/>
      <c r="G150" s="117"/>
      <c r="H150" s="117"/>
      <c r="I150" s="117"/>
      <c r="J150" s="117"/>
      <c r="N150" s="45"/>
      <c r="O150" s="45"/>
      <c r="P150" s="45"/>
      <c r="Q150" s="45"/>
      <c r="R150" s="45"/>
      <c r="S150" s="45"/>
      <c r="T150" s="45"/>
      <c r="U150" s="45"/>
      <c r="V150" s="45"/>
      <c r="W150" s="45"/>
      <c r="X150" s="45"/>
    </row>
    <row r="151" spans="1:24" ht="12" customHeight="1">
      <c r="A151" s="134"/>
      <c r="B151" s="117"/>
      <c r="C151" s="117"/>
      <c r="D151" s="117"/>
      <c r="E151" s="117"/>
      <c r="F151" s="117"/>
      <c r="G151" s="117"/>
      <c r="H151" s="117"/>
      <c r="I151" s="117"/>
      <c r="J151" s="117"/>
      <c r="M151" s="135"/>
      <c r="N151" s="45"/>
      <c r="O151" s="45"/>
      <c r="P151" s="45"/>
      <c r="Q151" s="45"/>
      <c r="R151" s="45"/>
      <c r="S151" s="45"/>
      <c r="T151" s="45"/>
      <c r="U151" s="45"/>
      <c r="V151" s="45"/>
      <c r="W151" s="45"/>
      <c r="X151" s="45"/>
    </row>
    <row r="152" spans="1:24" ht="12" customHeight="1">
      <c r="A152" s="113"/>
      <c r="B152" s="113"/>
      <c r="C152" s="113"/>
      <c r="D152" s="113"/>
      <c r="E152" s="113"/>
      <c r="F152" s="113"/>
      <c r="G152" s="113"/>
      <c r="H152" s="113"/>
      <c r="I152" s="113"/>
      <c r="J152" s="113"/>
      <c r="L152" s="137"/>
      <c r="M152" s="135"/>
      <c r="N152" s="8"/>
      <c r="O152" s="8"/>
      <c r="P152" s="8"/>
      <c r="Q152" s="8"/>
      <c r="R152" s="8"/>
      <c r="S152" s="8"/>
      <c r="T152" s="8"/>
      <c r="U152" s="8"/>
      <c r="V152" s="8"/>
      <c r="W152" s="8"/>
      <c r="X152" s="8"/>
    </row>
    <row r="153" spans="1:24" ht="12" customHeight="1">
      <c r="A153" s="133" t="s">
        <v>309</v>
      </c>
      <c r="B153" s="47" t="s">
        <v>131</v>
      </c>
      <c r="C153" s="47" t="s">
        <v>132</v>
      </c>
      <c r="D153" s="47" t="s">
        <v>133</v>
      </c>
      <c r="E153" s="47" t="s">
        <v>134</v>
      </c>
      <c r="F153" s="47" t="s">
        <v>135</v>
      </c>
      <c r="G153" s="47" t="s">
        <v>136</v>
      </c>
      <c r="H153" s="47" t="s">
        <v>137</v>
      </c>
      <c r="I153" s="47" t="s">
        <v>138</v>
      </c>
      <c r="J153" s="47" t="s">
        <v>139</v>
      </c>
      <c r="K153" s="132"/>
      <c r="M153" s="135"/>
      <c r="N153" s="8"/>
      <c r="O153" s="8"/>
      <c r="P153" s="8"/>
      <c r="Q153" s="8"/>
      <c r="R153" s="8"/>
      <c r="S153" s="8"/>
      <c r="T153" s="8"/>
      <c r="U153" s="8"/>
      <c r="V153" s="8"/>
      <c r="W153" s="8"/>
      <c r="X153" s="8"/>
    </row>
    <row r="154" spans="1:24" ht="12" customHeight="1">
      <c r="A154" s="134" t="s">
        <v>306</v>
      </c>
      <c r="B154" s="117">
        <v>0</v>
      </c>
      <c r="C154" s="117">
        <v>0</v>
      </c>
      <c r="D154" s="117">
        <v>-1</v>
      </c>
      <c r="E154" s="117">
        <v>1</v>
      </c>
      <c r="F154" s="117">
        <v>0</v>
      </c>
      <c r="G154" s="117">
        <v>-1</v>
      </c>
      <c r="H154" s="117">
        <v>1</v>
      </c>
      <c r="I154" s="117">
        <v>-1</v>
      </c>
      <c r="J154" s="117">
        <v>1</v>
      </c>
      <c r="K154" s="136" t="s">
        <v>162</v>
      </c>
      <c r="L154" s="135" t="s">
        <v>563</v>
      </c>
      <c r="N154" s="8"/>
      <c r="O154" s="8"/>
      <c r="P154" s="8"/>
      <c r="Q154" s="8"/>
      <c r="R154" s="8"/>
      <c r="S154" s="8"/>
      <c r="T154" s="8"/>
      <c r="U154" s="8"/>
      <c r="V154" s="8"/>
      <c r="W154" s="8"/>
      <c r="X154" s="8"/>
    </row>
    <row r="155" spans="1:24" ht="12" customHeight="1">
      <c r="A155" s="133" t="s">
        <v>707</v>
      </c>
      <c r="B155" s="47" t="s">
        <v>131</v>
      </c>
      <c r="C155" s="47" t="s">
        <v>132</v>
      </c>
      <c r="D155" s="47" t="s">
        <v>133</v>
      </c>
      <c r="E155" s="47" t="s">
        <v>134</v>
      </c>
      <c r="F155" s="47" t="s">
        <v>135</v>
      </c>
      <c r="G155" s="47" t="s">
        <v>136</v>
      </c>
      <c r="H155" s="47" t="s">
        <v>137</v>
      </c>
      <c r="I155" s="47" t="s">
        <v>138</v>
      </c>
      <c r="J155" s="47" t="s">
        <v>139</v>
      </c>
      <c r="N155" s="8"/>
      <c r="O155" s="8"/>
      <c r="P155" s="8"/>
      <c r="Q155" s="8"/>
      <c r="R155" s="8"/>
      <c r="S155" s="8"/>
      <c r="T155" s="8"/>
      <c r="U155" s="8"/>
      <c r="V155" s="8"/>
      <c r="W155" s="8"/>
      <c r="X155" s="8"/>
    </row>
    <row r="156" spans="1:29" s="45" customFormat="1" ht="12" customHeight="1">
      <c r="A156" s="134" t="s">
        <v>310</v>
      </c>
      <c r="B156" s="117">
        <v>-1</v>
      </c>
      <c r="C156" s="117">
        <v>0</v>
      </c>
      <c r="D156" s="117">
        <v>0</v>
      </c>
      <c r="E156" s="117">
        <v>2</v>
      </c>
      <c r="F156" s="117">
        <v>2</v>
      </c>
      <c r="G156" s="117">
        <v>-1</v>
      </c>
      <c r="H156" s="117">
        <v>1</v>
      </c>
      <c r="I156" s="117">
        <v>-1</v>
      </c>
      <c r="J156" s="117">
        <v>0</v>
      </c>
      <c r="K156" s="136" t="s">
        <v>163</v>
      </c>
      <c r="L156" s="135" t="s">
        <v>564</v>
      </c>
      <c r="M156" s="131"/>
      <c r="N156" s="8"/>
      <c r="O156" s="8"/>
      <c r="P156" s="8"/>
      <c r="Q156" s="8"/>
      <c r="R156" s="8"/>
      <c r="S156" s="8"/>
      <c r="T156" s="8"/>
      <c r="U156" s="8"/>
      <c r="V156" s="8"/>
      <c r="W156" s="8"/>
      <c r="X156" s="8"/>
      <c r="Y156" s="8"/>
      <c r="Z156" s="8"/>
      <c r="AA156" s="8"/>
      <c r="AB156" s="8"/>
      <c r="AC156" s="8"/>
    </row>
    <row r="157" spans="1:29" s="45" customFormat="1" ht="12" customHeight="1">
      <c r="A157" s="134" t="s">
        <v>189</v>
      </c>
      <c r="B157" s="117">
        <v>1</v>
      </c>
      <c r="C157" s="117">
        <v>1</v>
      </c>
      <c r="D157" s="117">
        <v>1</v>
      </c>
      <c r="E157" s="117">
        <v>0</v>
      </c>
      <c r="F157" s="117">
        <v>1</v>
      </c>
      <c r="G157" s="117">
        <v>-1</v>
      </c>
      <c r="H157" s="117">
        <v>0</v>
      </c>
      <c r="I157" s="117">
        <v>-1</v>
      </c>
      <c r="J157" s="117">
        <v>0</v>
      </c>
      <c r="K157" s="136" t="s">
        <v>164</v>
      </c>
      <c r="L157" s="135" t="s">
        <v>565</v>
      </c>
      <c r="M157" s="135"/>
      <c r="N157" s="8"/>
      <c r="O157" s="8"/>
      <c r="P157" s="8"/>
      <c r="Q157" s="8"/>
      <c r="R157" s="8"/>
      <c r="S157" s="8"/>
      <c r="T157" s="8"/>
      <c r="U157" s="8"/>
      <c r="V157" s="8"/>
      <c r="W157" s="8"/>
      <c r="X157" s="8"/>
      <c r="Y157" s="8"/>
      <c r="Z157" s="8"/>
      <c r="AA157" s="8"/>
      <c r="AB157" s="8"/>
      <c r="AC157" s="8"/>
    </row>
    <row r="158" spans="1:24" ht="12" customHeight="1">
      <c r="A158" s="133" t="s">
        <v>887</v>
      </c>
      <c r="B158" s="47" t="s">
        <v>131</v>
      </c>
      <c r="C158" s="47" t="s">
        <v>132</v>
      </c>
      <c r="D158" s="47" t="s">
        <v>133</v>
      </c>
      <c r="E158" s="47" t="s">
        <v>134</v>
      </c>
      <c r="F158" s="47" t="s">
        <v>135</v>
      </c>
      <c r="G158" s="47" t="s">
        <v>136</v>
      </c>
      <c r="H158" s="47" t="s">
        <v>137</v>
      </c>
      <c r="I158" s="47" t="s">
        <v>138</v>
      </c>
      <c r="J158" s="47" t="s">
        <v>139</v>
      </c>
      <c r="N158" s="8"/>
      <c r="O158" s="8"/>
      <c r="P158" s="8"/>
      <c r="Q158" s="8"/>
      <c r="R158" s="8"/>
      <c r="S158" s="8"/>
      <c r="T158" s="8"/>
      <c r="U158" s="8"/>
      <c r="V158" s="8"/>
      <c r="W158" s="8"/>
      <c r="X158" s="8"/>
    </row>
    <row r="159" spans="1:25" ht="12" customHeight="1">
      <c r="A159" s="134" t="s">
        <v>832</v>
      </c>
      <c r="B159" s="117">
        <v>4</v>
      </c>
      <c r="C159" s="117">
        <v>4</v>
      </c>
      <c r="D159" s="117">
        <v>4</v>
      </c>
      <c r="E159" s="117">
        <v>-2</v>
      </c>
      <c r="F159" s="117">
        <v>0</v>
      </c>
      <c r="G159" s="117">
        <v>-1</v>
      </c>
      <c r="H159" s="117">
        <v>1</v>
      </c>
      <c r="I159" s="117">
        <v>-1</v>
      </c>
      <c r="J159" s="117">
        <v>1</v>
      </c>
      <c r="K159" s="136" t="s">
        <v>165</v>
      </c>
      <c r="L159" s="135" t="s">
        <v>566</v>
      </c>
      <c r="N159" s="8"/>
      <c r="O159" s="8"/>
      <c r="P159" s="8"/>
      <c r="Q159" s="8"/>
      <c r="R159" s="8"/>
      <c r="S159" s="8"/>
      <c r="T159" s="8"/>
      <c r="U159" s="8"/>
      <c r="V159" s="8"/>
      <c r="W159" s="8"/>
      <c r="X159" s="8"/>
      <c r="Y159" s="45"/>
    </row>
    <row r="160" spans="1:29" ht="12" customHeight="1">
      <c r="A160" s="134" t="s">
        <v>833</v>
      </c>
      <c r="B160" s="117">
        <v>0</v>
      </c>
      <c r="C160" s="117">
        <v>3</v>
      </c>
      <c r="D160" s="117">
        <v>4</v>
      </c>
      <c r="E160" s="117">
        <v>1</v>
      </c>
      <c r="F160" s="117">
        <v>4</v>
      </c>
      <c r="G160" s="117">
        <v>-1</v>
      </c>
      <c r="H160" s="117">
        <v>1</v>
      </c>
      <c r="I160" s="117">
        <v>-1</v>
      </c>
      <c r="J160" s="117">
        <v>1</v>
      </c>
      <c r="K160" s="136" t="s">
        <v>166</v>
      </c>
      <c r="L160" s="135" t="s">
        <v>690</v>
      </c>
      <c r="N160" s="8"/>
      <c r="O160" s="8"/>
      <c r="P160" s="8"/>
      <c r="Q160" s="8"/>
      <c r="R160" s="8"/>
      <c r="S160" s="8"/>
      <c r="T160" s="8"/>
      <c r="U160" s="8"/>
      <c r="V160" s="8"/>
      <c r="W160" s="8"/>
      <c r="X160" s="8"/>
      <c r="Y160" s="45"/>
      <c r="Z160" s="45"/>
      <c r="AA160" s="45"/>
      <c r="AB160" s="45"/>
      <c r="AC160" s="45"/>
    </row>
    <row r="161" spans="1:29" ht="12" customHeight="1">
      <c r="A161" s="134" t="s">
        <v>834</v>
      </c>
      <c r="B161" s="117">
        <v>1</v>
      </c>
      <c r="C161" s="117">
        <v>1</v>
      </c>
      <c r="D161" s="117">
        <v>1</v>
      </c>
      <c r="E161" s="117">
        <v>1</v>
      </c>
      <c r="F161" s="117">
        <v>2</v>
      </c>
      <c r="G161" s="117">
        <v>1</v>
      </c>
      <c r="H161" s="117">
        <v>1</v>
      </c>
      <c r="I161" s="117">
        <v>-1</v>
      </c>
      <c r="J161" s="117">
        <v>0</v>
      </c>
      <c r="K161" s="136" t="s">
        <v>167</v>
      </c>
      <c r="L161" s="135" t="s">
        <v>567</v>
      </c>
      <c r="M161" s="135"/>
      <c r="N161" s="8"/>
      <c r="O161" s="8"/>
      <c r="P161" s="8"/>
      <c r="Q161" s="8"/>
      <c r="R161" s="8"/>
      <c r="S161" s="8"/>
      <c r="T161" s="8"/>
      <c r="U161" s="8"/>
      <c r="V161" s="8"/>
      <c r="W161" s="8"/>
      <c r="X161" s="8"/>
      <c r="Z161" s="45"/>
      <c r="AA161" s="45"/>
      <c r="AB161" s="45"/>
      <c r="AC161" s="45"/>
    </row>
    <row r="162" spans="1:24" ht="12" customHeight="1">
      <c r="A162" s="134" t="s">
        <v>835</v>
      </c>
      <c r="B162" s="117"/>
      <c r="C162" s="117"/>
      <c r="D162" s="117"/>
      <c r="E162" s="117"/>
      <c r="F162" s="117"/>
      <c r="G162" s="117"/>
      <c r="H162" s="117"/>
      <c r="I162" s="117"/>
      <c r="J162" s="117"/>
      <c r="N162" s="8"/>
      <c r="O162" s="8"/>
      <c r="P162" s="8"/>
      <c r="Q162" s="8"/>
      <c r="R162" s="8"/>
      <c r="S162" s="8"/>
      <c r="T162" s="8"/>
      <c r="U162" s="8"/>
      <c r="V162" s="8"/>
      <c r="W162" s="8"/>
      <c r="X162" s="8"/>
    </row>
    <row r="163" spans="1:24" ht="12" customHeight="1">
      <c r="A163" s="134" t="s">
        <v>836</v>
      </c>
      <c r="B163" s="117">
        <v>0</v>
      </c>
      <c r="C163" s="117">
        <v>0</v>
      </c>
      <c r="D163" s="117">
        <v>0</v>
      </c>
      <c r="E163" s="117">
        <v>0</v>
      </c>
      <c r="F163" s="117">
        <v>0</v>
      </c>
      <c r="G163" s="117">
        <v>0</v>
      </c>
      <c r="H163" s="117">
        <v>0</v>
      </c>
      <c r="I163" s="117">
        <v>0</v>
      </c>
      <c r="J163" s="117">
        <v>4</v>
      </c>
      <c r="K163" s="136" t="s">
        <v>168</v>
      </c>
      <c r="L163" s="135" t="s">
        <v>568</v>
      </c>
      <c r="M163" s="135"/>
      <c r="N163" s="8"/>
      <c r="O163" s="8"/>
      <c r="P163" s="8"/>
      <c r="Q163" s="8"/>
      <c r="R163" s="8"/>
      <c r="S163" s="8"/>
      <c r="T163" s="8"/>
      <c r="U163" s="8"/>
      <c r="V163" s="8"/>
      <c r="W163" s="8"/>
      <c r="X163" s="8"/>
    </row>
    <row r="164" spans="1:24" ht="12" customHeight="1">
      <c r="A164" s="133" t="s">
        <v>888</v>
      </c>
      <c r="B164" s="47" t="s">
        <v>131</v>
      </c>
      <c r="C164" s="47" t="s">
        <v>132</v>
      </c>
      <c r="D164" s="47" t="s">
        <v>133</v>
      </c>
      <c r="E164" s="47" t="s">
        <v>134</v>
      </c>
      <c r="F164" s="47" t="s">
        <v>135</v>
      </c>
      <c r="G164" s="47" t="s">
        <v>136</v>
      </c>
      <c r="H164" s="47" t="s">
        <v>137</v>
      </c>
      <c r="I164" s="47" t="s">
        <v>138</v>
      </c>
      <c r="J164" s="47" t="s">
        <v>139</v>
      </c>
      <c r="N164" s="8"/>
      <c r="O164" s="8"/>
      <c r="P164" s="8"/>
      <c r="Q164" s="8"/>
      <c r="R164" s="8"/>
      <c r="S164" s="8"/>
      <c r="T164" s="8"/>
      <c r="U164" s="8"/>
      <c r="V164" s="8"/>
      <c r="W164" s="8"/>
      <c r="X164" s="8"/>
    </row>
    <row r="165" spans="1:24" ht="12" customHeight="1">
      <c r="A165" s="134" t="s">
        <v>837</v>
      </c>
      <c r="B165" s="117"/>
      <c r="C165" s="117"/>
      <c r="D165" s="117"/>
      <c r="E165" s="117"/>
      <c r="F165" s="117"/>
      <c r="G165" s="117"/>
      <c r="H165" s="117"/>
      <c r="I165" s="117"/>
      <c r="J165" s="117"/>
      <c r="N165" s="8"/>
      <c r="O165" s="8"/>
      <c r="P165" s="8"/>
      <c r="Q165" s="8"/>
      <c r="R165" s="8"/>
      <c r="S165" s="8"/>
      <c r="T165" s="8"/>
      <c r="U165" s="8"/>
      <c r="V165" s="8"/>
      <c r="W165" s="8"/>
      <c r="X165" s="8"/>
    </row>
    <row r="166" spans="1:24" ht="12" customHeight="1">
      <c r="A166" s="134" t="s">
        <v>838</v>
      </c>
      <c r="B166" s="117"/>
      <c r="C166" s="117"/>
      <c r="D166" s="117"/>
      <c r="E166" s="117"/>
      <c r="F166" s="117"/>
      <c r="G166" s="117"/>
      <c r="H166" s="117"/>
      <c r="I166" s="117"/>
      <c r="J166" s="117"/>
      <c r="N166" s="8"/>
      <c r="O166" s="8"/>
      <c r="P166" s="8"/>
      <c r="Q166" s="8"/>
      <c r="R166" s="8"/>
      <c r="S166" s="8"/>
      <c r="T166" s="8"/>
      <c r="U166" s="8"/>
      <c r="V166" s="8"/>
      <c r="W166" s="8"/>
      <c r="X166" s="8"/>
    </row>
    <row r="167" spans="1:24" ht="12" customHeight="1">
      <c r="A167" s="134" t="s">
        <v>839</v>
      </c>
      <c r="B167" s="117"/>
      <c r="C167" s="117"/>
      <c r="D167" s="117"/>
      <c r="E167" s="117"/>
      <c r="F167" s="117"/>
      <c r="G167" s="117"/>
      <c r="H167" s="117"/>
      <c r="I167" s="117"/>
      <c r="J167" s="117"/>
      <c r="N167" s="8"/>
      <c r="O167" s="8"/>
      <c r="P167" s="8"/>
      <c r="Q167" s="8"/>
      <c r="R167" s="8"/>
      <c r="S167" s="8"/>
      <c r="T167" s="8"/>
      <c r="U167" s="8"/>
      <c r="V167" s="8"/>
      <c r="W167" s="8"/>
      <c r="X167" s="8"/>
    </row>
    <row r="168" spans="1:24" ht="12" customHeight="1">
      <c r="A168" s="134" t="s">
        <v>530</v>
      </c>
      <c r="B168" s="117"/>
      <c r="C168" s="117"/>
      <c r="D168" s="117"/>
      <c r="E168" s="117"/>
      <c r="F168" s="117"/>
      <c r="G168" s="117"/>
      <c r="H168" s="117"/>
      <c r="I168" s="117"/>
      <c r="J168" s="117"/>
      <c r="N168" s="8"/>
      <c r="O168" s="8"/>
      <c r="P168" s="8"/>
      <c r="Q168" s="8"/>
      <c r="R168" s="8"/>
      <c r="S168" s="8"/>
      <c r="T168" s="8"/>
      <c r="U168" s="8"/>
      <c r="V168" s="8"/>
      <c r="W168" s="8"/>
      <c r="X168" s="8"/>
    </row>
    <row r="169" spans="1:24" ht="12" customHeight="1">
      <c r="A169" s="134" t="s">
        <v>531</v>
      </c>
      <c r="B169" s="117"/>
      <c r="C169" s="117"/>
      <c r="D169" s="117"/>
      <c r="E169" s="117"/>
      <c r="F169" s="117"/>
      <c r="G169" s="117"/>
      <c r="H169" s="117"/>
      <c r="I169" s="117"/>
      <c r="J169" s="117"/>
      <c r="N169" s="8"/>
      <c r="O169" s="8"/>
      <c r="P169" s="8"/>
      <c r="Q169" s="8"/>
      <c r="R169" s="8"/>
      <c r="S169" s="8"/>
      <c r="T169" s="8"/>
      <c r="U169" s="8"/>
      <c r="V169" s="8"/>
      <c r="W169" s="8"/>
      <c r="X169" s="8"/>
    </row>
    <row r="170" spans="1:24" ht="12" customHeight="1">
      <c r="A170" s="134"/>
      <c r="B170" s="117"/>
      <c r="C170" s="117"/>
      <c r="D170" s="117"/>
      <c r="E170" s="117"/>
      <c r="F170" s="117"/>
      <c r="G170" s="117"/>
      <c r="H170" s="117"/>
      <c r="I170" s="117"/>
      <c r="J170" s="117"/>
      <c r="M170" s="137"/>
      <c r="N170" s="45"/>
      <c r="O170" s="45"/>
      <c r="P170" s="45"/>
      <c r="Q170" s="45"/>
      <c r="R170" s="45"/>
      <c r="S170" s="45"/>
      <c r="T170" s="45"/>
      <c r="U170" s="45"/>
      <c r="V170" s="45"/>
      <c r="W170" s="45"/>
      <c r="X170" s="45"/>
    </row>
    <row r="171" spans="1:24" ht="12" customHeight="1">
      <c r="A171" s="134"/>
      <c r="B171" s="117"/>
      <c r="C171" s="117"/>
      <c r="D171" s="117"/>
      <c r="E171" s="117"/>
      <c r="F171" s="117"/>
      <c r="G171" s="117"/>
      <c r="H171" s="117"/>
      <c r="I171" s="117"/>
      <c r="J171" s="117"/>
      <c r="N171" s="45"/>
      <c r="O171" s="45"/>
      <c r="P171" s="45"/>
      <c r="Q171" s="45"/>
      <c r="R171" s="45"/>
      <c r="S171" s="45"/>
      <c r="T171" s="45"/>
      <c r="U171" s="45"/>
      <c r="V171" s="45"/>
      <c r="W171" s="45"/>
      <c r="X171" s="45"/>
    </row>
    <row r="172" spans="1:24" ht="12" customHeight="1">
      <c r="A172" s="113"/>
      <c r="B172" s="113"/>
      <c r="C172" s="113"/>
      <c r="D172" s="113"/>
      <c r="E172" s="113"/>
      <c r="F172" s="113"/>
      <c r="G172" s="113"/>
      <c r="H172" s="113"/>
      <c r="I172" s="113"/>
      <c r="J172" s="113"/>
      <c r="L172" s="137"/>
      <c r="M172" s="135"/>
      <c r="N172" s="8"/>
      <c r="O172" s="8"/>
      <c r="P172" s="8"/>
      <c r="Q172" s="8"/>
      <c r="R172" s="8"/>
      <c r="S172" s="8"/>
      <c r="T172" s="8"/>
      <c r="U172" s="8"/>
      <c r="V172" s="8"/>
      <c r="W172" s="8"/>
      <c r="X172" s="8"/>
    </row>
    <row r="173" spans="1:24" ht="12" customHeight="1">
      <c r="A173" s="133" t="s">
        <v>831</v>
      </c>
      <c r="B173" s="47" t="s">
        <v>131</v>
      </c>
      <c r="C173" s="47" t="s">
        <v>132</v>
      </c>
      <c r="D173" s="47" t="s">
        <v>133</v>
      </c>
      <c r="E173" s="47" t="s">
        <v>134</v>
      </c>
      <c r="F173" s="47" t="s">
        <v>135</v>
      </c>
      <c r="G173" s="47" t="s">
        <v>136</v>
      </c>
      <c r="H173" s="47" t="s">
        <v>137</v>
      </c>
      <c r="I173" s="47" t="s">
        <v>138</v>
      </c>
      <c r="J173" s="47" t="s">
        <v>139</v>
      </c>
      <c r="K173" s="132"/>
      <c r="N173" s="8"/>
      <c r="O173" s="8"/>
      <c r="P173" s="8"/>
      <c r="Q173" s="8"/>
      <c r="R173" s="8"/>
      <c r="S173" s="8"/>
      <c r="T173" s="8"/>
      <c r="U173" s="8"/>
      <c r="V173" s="8"/>
      <c r="W173" s="8"/>
      <c r="X173" s="8"/>
    </row>
    <row r="174" spans="1:24" ht="12" customHeight="1">
      <c r="A174" s="134" t="s">
        <v>177</v>
      </c>
      <c r="B174" s="117">
        <v>0</v>
      </c>
      <c r="C174" s="117">
        <v>0</v>
      </c>
      <c r="D174" s="117">
        <v>0</v>
      </c>
      <c r="E174" s="117">
        <v>1</v>
      </c>
      <c r="F174" s="117">
        <v>0</v>
      </c>
      <c r="G174" s="117">
        <v>-1</v>
      </c>
      <c r="H174" s="117">
        <v>2</v>
      </c>
      <c r="I174" s="117">
        <v>-1</v>
      </c>
      <c r="J174" s="117">
        <v>1</v>
      </c>
      <c r="K174" s="136" t="s">
        <v>608</v>
      </c>
      <c r="L174" s="135" t="s">
        <v>433</v>
      </c>
      <c r="M174" s="135"/>
      <c r="N174" s="8"/>
      <c r="O174" s="8"/>
      <c r="P174" s="8"/>
      <c r="Q174" s="8"/>
      <c r="R174" s="8"/>
      <c r="S174" s="8"/>
      <c r="T174" s="8"/>
      <c r="U174" s="8"/>
      <c r="V174" s="8"/>
      <c r="W174" s="8"/>
      <c r="X174" s="8"/>
    </row>
    <row r="175" spans="1:24" ht="12" customHeight="1">
      <c r="A175" s="133" t="s">
        <v>720</v>
      </c>
      <c r="B175" s="117"/>
      <c r="C175" s="117"/>
      <c r="D175" s="117"/>
      <c r="E175" s="117"/>
      <c r="F175" s="117"/>
      <c r="G175" s="117"/>
      <c r="H175" s="117"/>
      <c r="I175" s="117"/>
      <c r="J175" s="117"/>
      <c r="M175" s="135"/>
      <c r="N175" s="8"/>
      <c r="O175" s="8"/>
      <c r="P175" s="8"/>
      <c r="Q175" s="8"/>
      <c r="R175" s="8"/>
      <c r="S175" s="8"/>
      <c r="T175" s="8"/>
      <c r="U175" s="8"/>
      <c r="V175" s="8"/>
      <c r="W175" s="8"/>
      <c r="X175" s="8"/>
    </row>
    <row r="176" spans="1:29" s="45" customFormat="1" ht="12" customHeight="1">
      <c r="A176" s="134" t="s">
        <v>708</v>
      </c>
      <c r="B176" s="117">
        <v>0</v>
      </c>
      <c r="C176" s="117">
        <v>0</v>
      </c>
      <c r="D176" s="117">
        <v>0</v>
      </c>
      <c r="E176" s="117">
        <v>-1</v>
      </c>
      <c r="F176" s="117">
        <v>0</v>
      </c>
      <c r="G176" s="117">
        <v>-1</v>
      </c>
      <c r="H176" s="117">
        <v>2</v>
      </c>
      <c r="I176" s="117">
        <v>-1</v>
      </c>
      <c r="J176" s="117">
        <v>1</v>
      </c>
      <c r="K176" s="136" t="s">
        <v>607</v>
      </c>
      <c r="L176" s="135" t="s">
        <v>606</v>
      </c>
      <c r="M176" s="131"/>
      <c r="N176" s="8"/>
      <c r="O176" s="8"/>
      <c r="P176" s="8"/>
      <c r="Q176" s="8"/>
      <c r="R176" s="8"/>
      <c r="S176" s="8"/>
      <c r="T176" s="8"/>
      <c r="U176" s="8"/>
      <c r="V176" s="8"/>
      <c r="W176" s="8"/>
      <c r="X176" s="8"/>
      <c r="Y176" s="8"/>
      <c r="Z176" s="8"/>
      <c r="AA176" s="8"/>
      <c r="AB176" s="8"/>
      <c r="AC176" s="8"/>
    </row>
    <row r="177" spans="1:29" s="45" customFormat="1" ht="12" customHeight="1">
      <c r="A177" s="134" t="s">
        <v>709</v>
      </c>
      <c r="B177" s="117">
        <v>0</v>
      </c>
      <c r="C177" s="117">
        <v>0</v>
      </c>
      <c r="D177" s="117">
        <v>0</v>
      </c>
      <c r="E177" s="117">
        <v>2</v>
      </c>
      <c r="F177" s="117">
        <v>2</v>
      </c>
      <c r="G177" s="117">
        <v>1</v>
      </c>
      <c r="H177" s="117">
        <v>1</v>
      </c>
      <c r="I177" s="117">
        <v>1</v>
      </c>
      <c r="J177" s="117">
        <v>-1</v>
      </c>
      <c r="K177" s="136" t="s">
        <v>643</v>
      </c>
      <c r="L177" s="135" t="s">
        <v>642</v>
      </c>
      <c r="M177" s="135"/>
      <c r="N177" s="8"/>
      <c r="O177" s="8"/>
      <c r="P177" s="8"/>
      <c r="Q177" s="8"/>
      <c r="R177" s="8"/>
      <c r="S177" s="8"/>
      <c r="T177" s="8"/>
      <c r="U177" s="8"/>
      <c r="V177" s="8"/>
      <c r="W177" s="8"/>
      <c r="X177" s="8"/>
      <c r="Y177" s="8"/>
      <c r="Z177" s="8"/>
      <c r="AA177" s="8"/>
      <c r="AB177" s="8"/>
      <c r="AC177" s="8"/>
    </row>
    <row r="178" spans="1:24" ht="12" customHeight="1">
      <c r="A178" s="134" t="s">
        <v>710</v>
      </c>
      <c r="B178" s="117">
        <v>0</v>
      </c>
      <c r="C178" s="117">
        <v>0</v>
      </c>
      <c r="D178" s="117">
        <v>0</v>
      </c>
      <c r="E178" s="117">
        <v>1</v>
      </c>
      <c r="F178" s="117">
        <v>1</v>
      </c>
      <c r="G178" s="117">
        <v>-1</v>
      </c>
      <c r="H178" s="117">
        <v>3</v>
      </c>
      <c r="I178" s="117">
        <v>3</v>
      </c>
      <c r="J178" s="117">
        <v>1</v>
      </c>
      <c r="K178" s="136" t="s">
        <v>50</v>
      </c>
      <c r="L178" s="135" t="s">
        <v>49</v>
      </c>
      <c r="M178" s="135"/>
      <c r="N178" s="8"/>
      <c r="O178" s="8"/>
      <c r="P178" s="8"/>
      <c r="Q178" s="8"/>
      <c r="R178" s="8"/>
      <c r="S178" s="8"/>
      <c r="T178" s="8"/>
      <c r="U178" s="8"/>
      <c r="V178" s="8"/>
      <c r="W178" s="8"/>
      <c r="X178" s="8"/>
    </row>
    <row r="179" spans="1:25" ht="12" customHeight="1">
      <c r="A179" s="134" t="s">
        <v>711</v>
      </c>
      <c r="B179" s="117">
        <v>0</v>
      </c>
      <c r="C179" s="117">
        <v>0</v>
      </c>
      <c r="D179" s="117">
        <v>0</v>
      </c>
      <c r="E179" s="117">
        <v>2</v>
      </c>
      <c r="F179" s="117">
        <v>0</v>
      </c>
      <c r="G179" s="117">
        <v>3</v>
      </c>
      <c r="H179" s="117">
        <v>2</v>
      </c>
      <c r="I179" s="117">
        <v>1</v>
      </c>
      <c r="J179" s="117">
        <v>1</v>
      </c>
      <c r="K179" s="136" t="s">
        <v>198</v>
      </c>
      <c r="L179" s="135" t="s">
        <v>197</v>
      </c>
      <c r="M179" s="135"/>
      <c r="N179" s="8"/>
      <c r="O179" s="8"/>
      <c r="P179" s="8"/>
      <c r="Q179" s="8"/>
      <c r="R179" s="8"/>
      <c r="S179" s="8"/>
      <c r="T179" s="8"/>
      <c r="U179" s="8"/>
      <c r="V179" s="8"/>
      <c r="W179" s="8"/>
      <c r="X179" s="8"/>
      <c r="Y179" s="45"/>
    </row>
    <row r="180" spans="1:29" ht="12" customHeight="1">
      <c r="A180" s="133" t="s">
        <v>721</v>
      </c>
      <c r="B180" s="117"/>
      <c r="C180" s="117"/>
      <c r="D180" s="117"/>
      <c r="E180" s="117"/>
      <c r="F180" s="117"/>
      <c r="G180" s="117"/>
      <c r="H180" s="117"/>
      <c r="I180" s="117"/>
      <c r="J180" s="117"/>
      <c r="N180" s="8"/>
      <c r="O180" s="8"/>
      <c r="P180" s="8"/>
      <c r="Q180" s="8"/>
      <c r="R180" s="8"/>
      <c r="S180" s="8"/>
      <c r="T180" s="8"/>
      <c r="U180" s="8"/>
      <c r="V180" s="8"/>
      <c r="W180" s="8"/>
      <c r="X180" s="8"/>
      <c r="Y180" s="45"/>
      <c r="Z180" s="45"/>
      <c r="AA180" s="45"/>
      <c r="AB180" s="45"/>
      <c r="AC180" s="45"/>
    </row>
    <row r="181" spans="1:29" ht="12" customHeight="1">
      <c r="A181" s="134" t="s">
        <v>712</v>
      </c>
      <c r="B181" s="117"/>
      <c r="C181" s="117"/>
      <c r="D181" s="117"/>
      <c r="E181" s="117"/>
      <c r="F181" s="117"/>
      <c r="G181" s="117"/>
      <c r="H181" s="117"/>
      <c r="I181" s="117"/>
      <c r="J181" s="117"/>
      <c r="M181" s="135"/>
      <c r="N181" s="8"/>
      <c r="O181" s="8"/>
      <c r="P181" s="8"/>
      <c r="Q181" s="8"/>
      <c r="R181" s="8"/>
      <c r="S181" s="8"/>
      <c r="T181" s="8"/>
      <c r="U181" s="8"/>
      <c r="V181" s="8"/>
      <c r="W181" s="8"/>
      <c r="X181" s="8"/>
      <c r="Z181" s="45"/>
      <c r="AA181" s="45"/>
      <c r="AB181" s="45"/>
      <c r="AC181" s="45"/>
    </row>
    <row r="182" spans="1:24" ht="12" customHeight="1">
      <c r="A182" s="134" t="s">
        <v>713</v>
      </c>
      <c r="B182" s="117">
        <v>0</v>
      </c>
      <c r="C182" s="117">
        <v>0</v>
      </c>
      <c r="D182" s="117">
        <v>0</v>
      </c>
      <c r="E182" s="117">
        <v>-1</v>
      </c>
      <c r="F182" s="117">
        <v>7</v>
      </c>
      <c r="G182" s="117">
        <v>7</v>
      </c>
      <c r="H182" s="117">
        <v>2</v>
      </c>
      <c r="I182" s="117">
        <v>-1</v>
      </c>
      <c r="J182" s="117">
        <v>1</v>
      </c>
      <c r="K182" s="136" t="s">
        <v>200</v>
      </c>
      <c r="L182" s="135" t="s">
        <v>199</v>
      </c>
      <c r="N182" s="8"/>
      <c r="O182" s="8"/>
      <c r="P182" s="8"/>
      <c r="Q182" s="8"/>
      <c r="R182" s="8"/>
      <c r="S182" s="8"/>
      <c r="T182" s="8"/>
      <c r="U182" s="8"/>
      <c r="V182" s="8"/>
      <c r="W182" s="8"/>
      <c r="X182" s="8"/>
    </row>
    <row r="183" spans="1:24" ht="12" customHeight="1">
      <c r="A183" s="134" t="s">
        <v>390</v>
      </c>
      <c r="B183" s="117">
        <v>3</v>
      </c>
      <c r="C183" s="117">
        <v>3</v>
      </c>
      <c r="D183" s="117">
        <v>3</v>
      </c>
      <c r="E183" s="117">
        <v>-1</v>
      </c>
      <c r="F183" s="117">
        <v>3</v>
      </c>
      <c r="G183" s="117">
        <v>0</v>
      </c>
      <c r="H183" s="117">
        <v>1</v>
      </c>
      <c r="I183" s="117">
        <v>-1</v>
      </c>
      <c r="J183" s="117">
        <v>0</v>
      </c>
      <c r="K183" s="136" t="s">
        <v>201</v>
      </c>
      <c r="L183" s="135" t="s">
        <v>617</v>
      </c>
      <c r="N183" s="8"/>
      <c r="O183" s="8"/>
      <c r="P183" s="8"/>
      <c r="Q183" s="8"/>
      <c r="R183" s="8"/>
      <c r="S183" s="8"/>
      <c r="T183" s="8"/>
      <c r="U183" s="8"/>
      <c r="V183" s="8"/>
      <c r="W183" s="8"/>
      <c r="X183" s="8"/>
    </row>
    <row r="184" spans="1:24" ht="12" customHeight="1">
      <c r="A184" s="134" t="s">
        <v>714</v>
      </c>
      <c r="B184" s="117">
        <v>1</v>
      </c>
      <c r="C184" s="117">
        <v>1</v>
      </c>
      <c r="D184" s="117">
        <v>1</v>
      </c>
      <c r="E184" s="117">
        <v>5</v>
      </c>
      <c r="F184" s="117">
        <v>4</v>
      </c>
      <c r="G184" s="117">
        <v>3</v>
      </c>
      <c r="H184" s="117">
        <v>3</v>
      </c>
      <c r="I184" s="117">
        <v>2</v>
      </c>
      <c r="J184" s="117">
        <v>3</v>
      </c>
      <c r="K184" s="136" t="s">
        <v>619</v>
      </c>
      <c r="L184" s="135" t="s">
        <v>618</v>
      </c>
      <c r="N184" s="8"/>
      <c r="O184" s="8"/>
      <c r="P184" s="8"/>
      <c r="Q184" s="8"/>
      <c r="R184" s="8"/>
      <c r="S184" s="8"/>
      <c r="T184" s="8"/>
      <c r="U184" s="8"/>
      <c r="V184" s="8"/>
      <c r="W184" s="8"/>
      <c r="X184" s="8"/>
    </row>
    <row r="185" spans="1:24" ht="12" customHeight="1">
      <c r="A185" s="134" t="s">
        <v>715</v>
      </c>
      <c r="B185" s="117"/>
      <c r="C185" s="117"/>
      <c r="D185" s="117"/>
      <c r="E185" s="117"/>
      <c r="F185" s="117"/>
      <c r="G185" s="117"/>
      <c r="H185" s="117"/>
      <c r="I185" s="117"/>
      <c r="J185" s="117"/>
      <c r="N185" s="8"/>
      <c r="O185" s="8"/>
      <c r="P185" s="8"/>
      <c r="Q185" s="8"/>
      <c r="R185" s="8"/>
      <c r="S185" s="8"/>
      <c r="T185" s="8"/>
      <c r="U185" s="8"/>
      <c r="V185" s="8"/>
      <c r="W185" s="8"/>
      <c r="X185" s="8"/>
    </row>
    <row r="186" spans="1:24" ht="12" customHeight="1">
      <c r="A186" s="134" t="s">
        <v>391</v>
      </c>
      <c r="B186" s="117">
        <v>0</v>
      </c>
      <c r="C186" s="117">
        <v>0</v>
      </c>
      <c r="D186" s="117">
        <v>0</v>
      </c>
      <c r="E186" s="117">
        <v>1</v>
      </c>
      <c r="F186" s="117">
        <v>4</v>
      </c>
      <c r="G186" s="117">
        <v>3</v>
      </c>
      <c r="H186" s="117">
        <v>6</v>
      </c>
      <c r="I186" s="117">
        <v>3</v>
      </c>
      <c r="J186" s="117">
        <v>1</v>
      </c>
      <c r="K186" s="136" t="s">
        <v>614</v>
      </c>
      <c r="L186" s="135" t="s">
        <v>202</v>
      </c>
      <c r="N186" s="8"/>
      <c r="O186" s="8"/>
      <c r="P186" s="8"/>
      <c r="Q186" s="8"/>
      <c r="R186" s="8"/>
      <c r="S186" s="8"/>
      <c r="T186" s="8"/>
      <c r="U186" s="8"/>
      <c r="V186" s="8"/>
      <c r="W186" s="8"/>
      <c r="X186" s="8"/>
    </row>
    <row r="187" spans="1:24" ht="12" customHeight="1">
      <c r="A187" s="134" t="s">
        <v>716</v>
      </c>
      <c r="B187" s="117"/>
      <c r="C187" s="117"/>
      <c r="D187" s="117"/>
      <c r="E187" s="117"/>
      <c r="F187" s="117"/>
      <c r="G187" s="117"/>
      <c r="H187" s="117"/>
      <c r="I187" s="117"/>
      <c r="J187" s="117"/>
      <c r="N187" s="8"/>
      <c r="O187" s="8"/>
      <c r="P187" s="8"/>
      <c r="Q187" s="8"/>
      <c r="R187" s="8"/>
      <c r="S187" s="8"/>
      <c r="T187" s="8"/>
      <c r="U187" s="8"/>
      <c r="V187" s="8"/>
      <c r="W187" s="8"/>
      <c r="X187" s="8"/>
    </row>
    <row r="188" spans="1:24" ht="12" customHeight="1">
      <c r="A188" s="134" t="s">
        <v>717</v>
      </c>
      <c r="B188" s="117"/>
      <c r="C188" s="117"/>
      <c r="D188" s="117"/>
      <c r="E188" s="117"/>
      <c r="F188" s="117"/>
      <c r="G188" s="117"/>
      <c r="H188" s="117"/>
      <c r="I188" s="117"/>
      <c r="J188" s="117"/>
      <c r="N188" s="8"/>
      <c r="O188" s="8"/>
      <c r="P188" s="8"/>
      <c r="Q188" s="8"/>
      <c r="R188" s="8"/>
      <c r="S188" s="8"/>
      <c r="T188" s="8"/>
      <c r="U188" s="8"/>
      <c r="V188" s="8"/>
      <c r="W188" s="8"/>
      <c r="X188" s="8"/>
    </row>
    <row r="189" spans="1:24" ht="12" customHeight="1">
      <c r="A189" s="134" t="s">
        <v>718</v>
      </c>
      <c r="B189" s="117"/>
      <c r="C189" s="117"/>
      <c r="D189" s="117"/>
      <c r="E189" s="117"/>
      <c r="F189" s="117"/>
      <c r="G189" s="117"/>
      <c r="H189" s="117"/>
      <c r="I189" s="117"/>
      <c r="J189" s="117"/>
      <c r="N189" s="8"/>
      <c r="O189" s="8"/>
      <c r="P189" s="8"/>
      <c r="Q189" s="8"/>
      <c r="R189" s="8"/>
      <c r="S189" s="8"/>
      <c r="T189" s="8"/>
      <c r="U189" s="8"/>
      <c r="V189" s="8"/>
      <c r="W189" s="8"/>
      <c r="X189" s="8"/>
    </row>
    <row r="190" spans="1:24" ht="12" customHeight="1">
      <c r="A190" s="133" t="s">
        <v>722</v>
      </c>
      <c r="B190" s="117"/>
      <c r="C190" s="117"/>
      <c r="D190" s="117"/>
      <c r="E190" s="117"/>
      <c r="F190" s="117"/>
      <c r="G190" s="117"/>
      <c r="H190" s="117"/>
      <c r="I190" s="117"/>
      <c r="J190" s="117"/>
      <c r="M190" s="137"/>
      <c r="N190" s="8"/>
      <c r="O190" s="8"/>
      <c r="P190" s="8"/>
      <c r="Q190" s="8"/>
      <c r="R190" s="8"/>
      <c r="S190" s="8"/>
      <c r="T190" s="8"/>
      <c r="U190" s="8"/>
      <c r="V190" s="8"/>
      <c r="W190" s="8"/>
      <c r="X190" s="8"/>
    </row>
    <row r="191" spans="1:24" ht="12" customHeight="1">
      <c r="A191" s="134" t="s">
        <v>532</v>
      </c>
      <c r="B191" s="117">
        <v>3</v>
      </c>
      <c r="C191" s="117">
        <v>3</v>
      </c>
      <c r="D191" s="117">
        <v>3</v>
      </c>
      <c r="E191" s="117">
        <v>0</v>
      </c>
      <c r="F191" s="117">
        <v>3</v>
      </c>
      <c r="G191" s="117">
        <v>2</v>
      </c>
      <c r="H191" s="117">
        <v>2</v>
      </c>
      <c r="I191" s="117">
        <v>2</v>
      </c>
      <c r="J191" s="117">
        <v>0</v>
      </c>
      <c r="K191" s="136" t="s">
        <v>616</v>
      </c>
      <c r="L191" s="135" t="s">
        <v>615</v>
      </c>
      <c r="N191" s="8"/>
      <c r="O191" s="8"/>
      <c r="P191" s="8"/>
      <c r="Q191" s="8"/>
      <c r="R191" s="8"/>
      <c r="S191" s="8"/>
      <c r="T191" s="8"/>
      <c r="U191" s="8"/>
      <c r="V191" s="8"/>
      <c r="W191" s="8"/>
      <c r="X191" s="8"/>
    </row>
    <row r="192" spans="1:24" ht="12" customHeight="1">
      <c r="A192" s="134" t="s">
        <v>533</v>
      </c>
      <c r="B192" s="117"/>
      <c r="C192" s="117"/>
      <c r="D192" s="117"/>
      <c r="E192" s="117"/>
      <c r="F192" s="117"/>
      <c r="G192" s="117"/>
      <c r="H192" s="117"/>
      <c r="I192" s="117"/>
      <c r="J192" s="117"/>
      <c r="M192" s="135"/>
      <c r="N192" s="8"/>
      <c r="O192" s="8"/>
      <c r="P192" s="8"/>
      <c r="Q192" s="8"/>
      <c r="R192" s="8"/>
      <c r="S192" s="8"/>
      <c r="T192" s="8"/>
      <c r="U192" s="8"/>
      <c r="V192" s="8"/>
      <c r="W192" s="8"/>
      <c r="X192" s="8"/>
    </row>
    <row r="193" spans="1:24" ht="12" customHeight="1">
      <c r="A193" s="134" t="s">
        <v>719</v>
      </c>
      <c r="B193" s="117"/>
      <c r="C193" s="117"/>
      <c r="D193" s="117"/>
      <c r="E193" s="117"/>
      <c r="F193" s="117"/>
      <c r="G193" s="117"/>
      <c r="H193" s="117"/>
      <c r="I193" s="117"/>
      <c r="J193" s="117"/>
      <c r="N193" s="8"/>
      <c r="O193" s="8"/>
      <c r="P193" s="8"/>
      <c r="Q193" s="8"/>
      <c r="R193" s="8"/>
      <c r="S193" s="8"/>
      <c r="T193" s="8"/>
      <c r="U193" s="8"/>
      <c r="V193" s="8"/>
      <c r="W193" s="8"/>
      <c r="X193" s="8"/>
    </row>
    <row r="194" spans="1:24" ht="12" customHeight="1">
      <c r="A194" s="134"/>
      <c r="B194" s="117"/>
      <c r="C194" s="117"/>
      <c r="D194" s="117"/>
      <c r="E194" s="117"/>
      <c r="F194" s="117"/>
      <c r="G194" s="117"/>
      <c r="H194" s="117"/>
      <c r="I194" s="117"/>
      <c r="J194" s="117"/>
      <c r="M194" s="135"/>
      <c r="N194" s="8"/>
      <c r="O194" s="8"/>
      <c r="P194" s="8"/>
      <c r="Q194" s="8"/>
      <c r="R194" s="45"/>
      <c r="S194" s="45"/>
      <c r="T194" s="45"/>
      <c r="U194" s="45"/>
      <c r="V194" s="45"/>
      <c r="W194" s="45"/>
      <c r="X194" s="45"/>
    </row>
    <row r="195" spans="1:24" ht="12" customHeight="1">
      <c r="A195" s="134"/>
      <c r="B195" s="117"/>
      <c r="C195" s="117"/>
      <c r="D195" s="117"/>
      <c r="E195" s="117"/>
      <c r="F195" s="117"/>
      <c r="G195" s="117"/>
      <c r="H195" s="117"/>
      <c r="I195" s="117"/>
      <c r="J195" s="117"/>
      <c r="M195" s="135"/>
      <c r="N195" s="8"/>
      <c r="O195" s="8"/>
      <c r="P195" s="8"/>
      <c r="Q195" s="8"/>
      <c r="R195" s="8"/>
      <c r="S195" s="8"/>
      <c r="T195" s="8"/>
      <c r="U195" s="8"/>
      <c r="V195" s="8"/>
      <c r="W195" s="8"/>
      <c r="X195" s="8"/>
    </row>
    <row r="196" spans="1:24" ht="12" customHeight="1">
      <c r="A196" s="113"/>
      <c r="B196" s="113"/>
      <c r="C196" s="113"/>
      <c r="D196" s="113"/>
      <c r="E196" s="113"/>
      <c r="F196" s="113"/>
      <c r="G196" s="113"/>
      <c r="H196" s="113"/>
      <c r="I196" s="113"/>
      <c r="J196" s="113"/>
      <c r="L196" s="137"/>
      <c r="M196" s="135"/>
      <c r="N196" s="8"/>
      <c r="O196" s="8"/>
      <c r="P196" s="8"/>
      <c r="Q196" s="8"/>
      <c r="R196" s="8"/>
      <c r="S196" s="8"/>
      <c r="T196" s="8"/>
      <c r="U196" s="8"/>
      <c r="V196" s="8"/>
      <c r="W196" s="8"/>
      <c r="X196" s="8"/>
    </row>
    <row r="197" spans="1:24" ht="12" customHeight="1">
      <c r="A197" s="133" t="s">
        <v>312</v>
      </c>
      <c r="B197" s="47" t="s">
        <v>131</v>
      </c>
      <c r="C197" s="47" t="s">
        <v>132</v>
      </c>
      <c r="D197" s="47" t="s">
        <v>133</v>
      </c>
      <c r="E197" s="47" t="s">
        <v>134</v>
      </c>
      <c r="F197" s="47" t="s">
        <v>135</v>
      </c>
      <c r="G197" s="47" t="s">
        <v>136</v>
      </c>
      <c r="H197" s="47" t="s">
        <v>137</v>
      </c>
      <c r="I197" s="47" t="s">
        <v>138</v>
      </c>
      <c r="J197" s="47" t="s">
        <v>139</v>
      </c>
      <c r="K197" s="132"/>
      <c r="M197" s="135"/>
      <c r="N197" s="8"/>
      <c r="O197" s="8"/>
      <c r="P197" s="8"/>
      <c r="Q197" s="8"/>
      <c r="R197" s="8"/>
      <c r="S197" s="8"/>
      <c r="T197" s="8"/>
      <c r="U197" s="8"/>
      <c r="V197" s="8"/>
      <c r="W197" s="8"/>
      <c r="X197" s="8"/>
    </row>
    <row r="198" spans="1:24" ht="12" customHeight="1">
      <c r="A198" s="134" t="s">
        <v>183</v>
      </c>
      <c r="B198" s="117">
        <v>1</v>
      </c>
      <c r="C198" s="117">
        <v>1</v>
      </c>
      <c r="D198" s="117">
        <v>1</v>
      </c>
      <c r="E198" s="117">
        <v>-1</v>
      </c>
      <c r="F198" s="117">
        <v>0</v>
      </c>
      <c r="G198" s="117">
        <v>-1</v>
      </c>
      <c r="H198" s="117">
        <v>0</v>
      </c>
      <c r="I198" s="117">
        <v>-1</v>
      </c>
      <c r="J198" s="117">
        <v>0</v>
      </c>
      <c r="K198" s="136" t="s">
        <v>65</v>
      </c>
      <c r="L198" s="135" t="s">
        <v>64</v>
      </c>
      <c r="N198" s="8"/>
      <c r="O198" s="8"/>
      <c r="P198" s="8"/>
      <c r="Q198" s="8"/>
      <c r="R198" s="8"/>
      <c r="S198" s="8"/>
      <c r="T198" s="8"/>
      <c r="U198" s="8"/>
      <c r="V198" s="8"/>
      <c r="W198" s="8"/>
      <c r="X198" s="8"/>
    </row>
    <row r="199" spans="1:24" ht="12" customHeight="1">
      <c r="A199" s="133" t="s">
        <v>707</v>
      </c>
      <c r="B199" s="117"/>
      <c r="C199" s="117"/>
      <c r="D199" s="117"/>
      <c r="E199" s="117"/>
      <c r="F199" s="117"/>
      <c r="G199" s="117"/>
      <c r="H199" s="117"/>
      <c r="I199" s="117"/>
      <c r="J199" s="117"/>
      <c r="N199" s="8"/>
      <c r="O199" s="8"/>
      <c r="P199" s="8"/>
      <c r="Q199" s="8"/>
      <c r="R199" s="8"/>
      <c r="S199" s="8"/>
      <c r="T199" s="8"/>
      <c r="U199" s="8"/>
      <c r="V199" s="8"/>
      <c r="W199" s="8"/>
      <c r="X199" s="8"/>
    </row>
    <row r="200" spans="1:29" s="45" customFormat="1" ht="12" customHeight="1">
      <c r="A200" s="134" t="s">
        <v>313</v>
      </c>
      <c r="B200" s="117">
        <v>1</v>
      </c>
      <c r="C200" s="117">
        <v>3</v>
      </c>
      <c r="D200" s="117">
        <v>3</v>
      </c>
      <c r="E200" s="117">
        <v>1</v>
      </c>
      <c r="F200" s="117">
        <v>0</v>
      </c>
      <c r="G200" s="117">
        <v>-1</v>
      </c>
      <c r="H200" s="117">
        <v>0</v>
      </c>
      <c r="I200" s="117">
        <v>-1</v>
      </c>
      <c r="J200" s="117">
        <v>0</v>
      </c>
      <c r="K200" s="153" t="s">
        <v>67</v>
      </c>
      <c r="L200" s="135" t="s">
        <v>66</v>
      </c>
      <c r="M200" s="135"/>
      <c r="N200" s="8"/>
      <c r="O200" s="8"/>
      <c r="P200" s="8"/>
      <c r="Q200" s="8"/>
      <c r="R200" s="8"/>
      <c r="S200" s="8"/>
      <c r="T200" s="8"/>
      <c r="U200" s="8"/>
      <c r="V200" s="8"/>
      <c r="W200" s="8"/>
      <c r="X200" s="8"/>
      <c r="Y200" s="8"/>
      <c r="Z200" s="8"/>
      <c r="AA200" s="8"/>
      <c r="AB200" s="8"/>
      <c r="AC200" s="8"/>
    </row>
    <row r="201" spans="1:24" ht="12" customHeight="1">
      <c r="A201" s="134" t="s">
        <v>273</v>
      </c>
      <c r="B201" s="117">
        <v>1</v>
      </c>
      <c r="C201" s="117">
        <v>2</v>
      </c>
      <c r="D201" s="117">
        <v>2</v>
      </c>
      <c r="E201" s="117">
        <v>-1</v>
      </c>
      <c r="F201" s="117">
        <v>0</v>
      </c>
      <c r="G201" s="117">
        <v>-1</v>
      </c>
      <c r="H201" s="117">
        <v>0</v>
      </c>
      <c r="I201" s="117">
        <v>-1</v>
      </c>
      <c r="J201" s="117">
        <v>0</v>
      </c>
      <c r="K201" s="136" t="s">
        <v>69</v>
      </c>
      <c r="L201" s="135" t="s">
        <v>68</v>
      </c>
      <c r="M201" s="135"/>
      <c r="N201" s="8"/>
      <c r="O201" s="8"/>
      <c r="P201" s="8"/>
      <c r="Q201" s="8"/>
      <c r="R201" s="8"/>
      <c r="S201" s="8"/>
      <c r="T201" s="8"/>
      <c r="U201" s="8"/>
      <c r="V201" s="8"/>
      <c r="W201" s="8"/>
      <c r="X201" s="8"/>
    </row>
    <row r="202" spans="1:24" ht="12" customHeight="1">
      <c r="A202" s="134" t="s">
        <v>314</v>
      </c>
      <c r="B202" s="117">
        <v>1</v>
      </c>
      <c r="C202" s="117">
        <v>2</v>
      </c>
      <c r="D202" s="117">
        <v>0</v>
      </c>
      <c r="E202" s="117">
        <v>1</v>
      </c>
      <c r="F202" s="117">
        <v>3</v>
      </c>
      <c r="G202" s="117">
        <v>-1</v>
      </c>
      <c r="H202" s="117">
        <v>1</v>
      </c>
      <c r="I202" s="117">
        <v>-1</v>
      </c>
      <c r="J202" s="117">
        <v>0</v>
      </c>
      <c r="K202" s="136" t="s">
        <v>71</v>
      </c>
      <c r="L202" s="135" t="s">
        <v>70</v>
      </c>
      <c r="M202" s="135"/>
      <c r="N202" s="8"/>
      <c r="O202" s="8"/>
      <c r="P202" s="8"/>
      <c r="Q202" s="8"/>
      <c r="R202" s="8"/>
      <c r="S202" s="8"/>
      <c r="T202" s="8"/>
      <c r="U202" s="8"/>
      <c r="V202" s="8"/>
      <c r="W202" s="8"/>
      <c r="X202" s="8"/>
    </row>
    <row r="203" spans="1:25" ht="12" customHeight="1">
      <c r="A203" s="133" t="s">
        <v>727</v>
      </c>
      <c r="B203" s="117"/>
      <c r="C203" s="117"/>
      <c r="D203" s="117"/>
      <c r="E203" s="117"/>
      <c r="F203" s="117"/>
      <c r="G203" s="117"/>
      <c r="H203" s="117"/>
      <c r="I203" s="117"/>
      <c r="J203" s="117"/>
      <c r="N203" s="8"/>
      <c r="O203" s="8"/>
      <c r="P203" s="8"/>
      <c r="Q203" s="8"/>
      <c r="R203" s="8"/>
      <c r="S203" s="8"/>
      <c r="T203" s="8"/>
      <c r="U203" s="8"/>
      <c r="V203" s="8"/>
      <c r="W203" s="8"/>
      <c r="X203" s="8"/>
      <c r="Y203" s="45"/>
    </row>
    <row r="204" spans="1:29" ht="12" customHeight="1">
      <c r="A204" s="134" t="s">
        <v>373</v>
      </c>
      <c r="B204" s="117">
        <v>4</v>
      </c>
      <c r="C204" s="117">
        <v>4</v>
      </c>
      <c r="D204" s="117">
        <v>4</v>
      </c>
      <c r="E204" s="117">
        <v>1</v>
      </c>
      <c r="F204" s="117">
        <v>0</v>
      </c>
      <c r="G204" s="117">
        <v>-1</v>
      </c>
      <c r="H204" s="117">
        <v>0</v>
      </c>
      <c r="I204" s="117">
        <v>-1</v>
      </c>
      <c r="J204" s="117">
        <v>0</v>
      </c>
      <c r="K204" s="136" t="s">
        <v>427</v>
      </c>
      <c r="L204" s="135" t="s">
        <v>426</v>
      </c>
      <c r="M204" s="135"/>
      <c r="N204" s="8"/>
      <c r="O204" s="8"/>
      <c r="P204" s="8"/>
      <c r="Q204" s="8"/>
      <c r="R204" s="8"/>
      <c r="S204" s="8"/>
      <c r="T204" s="8"/>
      <c r="U204" s="8"/>
      <c r="V204" s="8"/>
      <c r="W204" s="8"/>
      <c r="X204" s="8"/>
      <c r="Z204" s="45"/>
      <c r="AA204" s="45"/>
      <c r="AB204" s="45"/>
      <c r="AC204" s="45"/>
    </row>
    <row r="205" spans="1:24" ht="12" customHeight="1">
      <c r="A205" s="134" t="s">
        <v>374</v>
      </c>
      <c r="B205" s="117">
        <v>-2</v>
      </c>
      <c r="C205" s="117">
        <v>0</v>
      </c>
      <c r="D205" s="117">
        <v>3</v>
      </c>
      <c r="E205" s="117">
        <v>4</v>
      </c>
      <c r="F205" s="117">
        <v>0</v>
      </c>
      <c r="G205" s="117">
        <v>-1</v>
      </c>
      <c r="H205" s="117">
        <v>0</v>
      </c>
      <c r="I205" s="117">
        <v>-1</v>
      </c>
      <c r="J205" s="117">
        <v>0</v>
      </c>
      <c r="K205" s="136" t="s">
        <v>429</v>
      </c>
      <c r="L205" s="135" t="s">
        <v>428</v>
      </c>
      <c r="N205" s="8"/>
      <c r="O205" s="8"/>
      <c r="P205" s="8"/>
      <c r="Q205" s="8"/>
      <c r="R205" s="8"/>
      <c r="S205" s="8"/>
      <c r="T205" s="8"/>
      <c r="U205" s="8"/>
      <c r="V205" s="8"/>
      <c r="W205" s="8"/>
      <c r="X205" s="8"/>
    </row>
    <row r="206" spans="1:24" ht="12" customHeight="1">
      <c r="A206" s="134" t="s">
        <v>375</v>
      </c>
      <c r="B206" s="117">
        <v>3</v>
      </c>
      <c r="C206" s="117">
        <v>4</v>
      </c>
      <c r="D206" s="117">
        <v>4</v>
      </c>
      <c r="E206" s="117">
        <v>1</v>
      </c>
      <c r="F206" s="117">
        <v>0</v>
      </c>
      <c r="G206" s="117">
        <v>-1</v>
      </c>
      <c r="H206" s="117">
        <v>0</v>
      </c>
      <c r="I206" s="117">
        <v>-1</v>
      </c>
      <c r="J206" s="117">
        <v>0</v>
      </c>
      <c r="K206" s="136" t="s">
        <v>431</v>
      </c>
      <c r="L206" s="135" t="s">
        <v>430</v>
      </c>
      <c r="N206" s="8"/>
      <c r="O206" s="8"/>
      <c r="P206" s="8"/>
      <c r="Q206" s="8"/>
      <c r="R206" s="8"/>
      <c r="S206" s="8"/>
      <c r="T206" s="8"/>
      <c r="U206" s="8"/>
      <c r="V206" s="8"/>
      <c r="W206" s="8"/>
      <c r="X206" s="8"/>
    </row>
    <row r="207" spans="1:24" ht="12" customHeight="1">
      <c r="A207" s="134" t="s">
        <v>376</v>
      </c>
      <c r="B207" s="117">
        <v>4</v>
      </c>
      <c r="C207" s="117">
        <v>5</v>
      </c>
      <c r="D207" s="117">
        <v>4</v>
      </c>
      <c r="E207" s="117">
        <v>0</v>
      </c>
      <c r="F207" s="117">
        <v>0</v>
      </c>
      <c r="G207" s="117">
        <v>0</v>
      </c>
      <c r="H207" s="117">
        <v>0</v>
      </c>
      <c r="I207" s="117">
        <v>0</v>
      </c>
      <c r="J207" s="117">
        <v>3</v>
      </c>
      <c r="K207" s="136" t="s">
        <v>32</v>
      </c>
      <c r="L207" s="135" t="s">
        <v>31</v>
      </c>
      <c r="N207" s="8"/>
      <c r="O207" s="8"/>
      <c r="P207" s="8"/>
      <c r="Q207" s="8"/>
      <c r="R207" s="8"/>
      <c r="S207" s="8"/>
      <c r="T207" s="8"/>
      <c r="U207" s="8"/>
      <c r="V207" s="8"/>
      <c r="W207" s="8"/>
      <c r="X207" s="8"/>
    </row>
    <row r="208" spans="1:24" ht="12" customHeight="1">
      <c r="A208" s="134" t="s">
        <v>377</v>
      </c>
      <c r="B208" s="117">
        <v>4</v>
      </c>
      <c r="C208" s="117">
        <v>5</v>
      </c>
      <c r="D208" s="117">
        <v>4</v>
      </c>
      <c r="E208" s="117">
        <v>0</v>
      </c>
      <c r="F208" s="117">
        <v>0</v>
      </c>
      <c r="G208" s="117">
        <v>0</v>
      </c>
      <c r="H208" s="117">
        <v>0</v>
      </c>
      <c r="I208" s="117">
        <v>0</v>
      </c>
      <c r="J208" s="117">
        <v>3</v>
      </c>
      <c r="K208" s="136" t="s">
        <v>34</v>
      </c>
      <c r="L208" s="135" t="s">
        <v>33</v>
      </c>
      <c r="N208" s="8"/>
      <c r="O208" s="8"/>
      <c r="P208" s="8"/>
      <c r="Q208" s="8"/>
      <c r="R208" s="8"/>
      <c r="S208" s="8"/>
      <c r="T208" s="8"/>
      <c r="U208" s="8"/>
      <c r="V208" s="8"/>
      <c r="W208" s="8"/>
      <c r="X208" s="8"/>
    </row>
    <row r="209" spans="1:24" ht="12" customHeight="1">
      <c r="A209" s="134" t="s">
        <v>378</v>
      </c>
      <c r="B209" s="117">
        <v>1</v>
      </c>
      <c r="C209" s="117">
        <v>2</v>
      </c>
      <c r="D209" s="117">
        <v>2</v>
      </c>
      <c r="E209" s="117">
        <v>1</v>
      </c>
      <c r="F209" s="117">
        <v>4</v>
      </c>
      <c r="G209" s="117">
        <v>2</v>
      </c>
      <c r="H209" s="117">
        <v>2</v>
      </c>
      <c r="I209" s="117">
        <v>1</v>
      </c>
      <c r="J209" s="117">
        <v>0</v>
      </c>
      <c r="K209" s="136" t="s">
        <v>36</v>
      </c>
      <c r="L209" s="135" t="s">
        <v>35</v>
      </c>
      <c r="M209" s="135"/>
      <c r="N209" s="8"/>
      <c r="O209" s="8"/>
      <c r="P209" s="8"/>
      <c r="Q209" s="8"/>
      <c r="R209" s="8"/>
      <c r="S209" s="8"/>
      <c r="T209" s="8"/>
      <c r="U209" s="8"/>
      <c r="V209" s="8"/>
      <c r="W209" s="8"/>
      <c r="X209" s="8"/>
    </row>
    <row r="210" spans="1:24" ht="12" customHeight="1">
      <c r="A210" s="134" t="s">
        <v>379</v>
      </c>
      <c r="B210" s="117">
        <v>4</v>
      </c>
      <c r="C210" s="117">
        <v>4</v>
      </c>
      <c r="D210" s="117">
        <v>2</v>
      </c>
      <c r="E210" s="117">
        <v>2</v>
      </c>
      <c r="F210" s="117">
        <v>4</v>
      </c>
      <c r="G210" s="117">
        <v>0</v>
      </c>
      <c r="H210" s="117">
        <v>0</v>
      </c>
      <c r="I210" s="117">
        <v>0</v>
      </c>
      <c r="J210" s="117">
        <v>0</v>
      </c>
      <c r="K210" s="136" t="s">
        <v>115</v>
      </c>
      <c r="L210" s="135" t="s">
        <v>114</v>
      </c>
      <c r="N210" s="8"/>
      <c r="O210" s="8"/>
      <c r="P210" s="8"/>
      <c r="Q210" s="8"/>
      <c r="R210" s="8"/>
      <c r="S210" s="8"/>
      <c r="T210" s="8"/>
      <c r="U210" s="8"/>
      <c r="V210" s="8"/>
      <c r="W210" s="8"/>
      <c r="X210" s="8"/>
    </row>
    <row r="211" spans="1:24" ht="12" customHeight="1">
      <c r="A211" s="134" t="s">
        <v>724</v>
      </c>
      <c r="B211" s="117"/>
      <c r="C211" s="117"/>
      <c r="D211" s="117"/>
      <c r="E211" s="117"/>
      <c r="F211" s="117"/>
      <c r="G211" s="117"/>
      <c r="H211" s="117"/>
      <c r="I211" s="117"/>
      <c r="J211" s="117"/>
      <c r="N211" s="8"/>
      <c r="O211" s="8"/>
      <c r="P211" s="8"/>
      <c r="Q211" s="8"/>
      <c r="R211" s="8"/>
      <c r="S211" s="8"/>
      <c r="T211" s="8"/>
      <c r="U211" s="8"/>
      <c r="V211" s="8"/>
      <c r="W211" s="8"/>
      <c r="X211" s="8"/>
    </row>
    <row r="212" spans="1:24" ht="12" customHeight="1">
      <c r="A212" s="133" t="s">
        <v>728</v>
      </c>
      <c r="B212" s="117"/>
      <c r="C212" s="117"/>
      <c r="D212" s="117"/>
      <c r="E212" s="117"/>
      <c r="F212" s="117"/>
      <c r="G212" s="117"/>
      <c r="H212" s="117"/>
      <c r="I212" s="117"/>
      <c r="J212" s="117"/>
      <c r="N212" s="8"/>
      <c r="O212" s="8"/>
      <c r="P212" s="8"/>
      <c r="Q212" s="8"/>
      <c r="R212" s="8"/>
      <c r="S212" s="8"/>
      <c r="T212" s="8"/>
      <c r="U212" s="8"/>
      <c r="V212" s="8"/>
      <c r="W212" s="8"/>
      <c r="X212" s="8"/>
    </row>
    <row r="213" spans="1:24" ht="12" customHeight="1">
      <c r="A213" s="134" t="s">
        <v>725</v>
      </c>
      <c r="B213" s="117"/>
      <c r="C213" s="117"/>
      <c r="D213" s="117"/>
      <c r="E213" s="117"/>
      <c r="F213" s="117"/>
      <c r="G213" s="117"/>
      <c r="H213" s="117"/>
      <c r="I213" s="117"/>
      <c r="J213" s="117"/>
      <c r="N213" s="8"/>
      <c r="O213" s="8"/>
      <c r="P213" s="8"/>
      <c r="Q213" s="8"/>
      <c r="R213" s="8"/>
      <c r="S213" s="8"/>
      <c r="T213" s="8"/>
      <c r="U213" s="8"/>
      <c r="V213" s="8"/>
      <c r="W213" s="8"/>
      <c r="X213" s="8"/>
    </row>
    <row r="214" spans="1:24" ht="12" customHeight="1">
      <c r="A214" s="134" t="s">
        <v>726</v>
      </c>
      <c r="B214" s="117"/>
      <c r="C214" s="117"/>
      <c r="D214" s="117"/>
      <c r="E214" s="117"/>
      <c r="F214" s="117"/>
      <c r="G214" s="117"/>
      <c r="H214" s="117"/>
      <c r="I214" s="117"/>
      <c r="J214" s="117"/>
      <c r="M214" s="137"/>
      <c r="N214" s="8"/>
      <c r="O214" s="8"/>
      <c r="P214" s="8"/>
      <c r="Q214" s="8"/>
      <c r="R214" s="8"/>
      <c r="S214" s="8"/>
      <c r="T214" s="8"/>
      <c r="U214" s="8"/>
      <c r="V214" s="8"/>
      <c r="W214" s="8"/>
      <c r="X214" s="8"/>
    </row>
    <row r="215" spans="1:24" ht="12" customHeight="1">
      <c r="A215" s="134"/>
      <c r="B215" s="117"/>
      <c r="C215" s="117"/>
      <c r="D215" s="117"/>
      <c r="E215" s="117"/>
      <c r="F215" s="117"/>
      <c r="G215" s="117"/>
      <c r="H215" s="117"/>
      <c r="I215" s="117"/>
      <c r="J215" s="117"/>
      <c r="N215" s="8"/>
      <c r="O215" s="8"/>
      <c r="P215" s="8"/>
      <c r="Q215" s="8"/>
      <c r="R215" s="45"/>
      <c r="S215" s="45"/>
      <c r="T215" s="45"/>
      <c r="U215" s="45"/>
      <c r="V215" s="45"/>
      <c r="W215" s="45"/>
      <c r="X215" s="45"/>
    </row>
    <row r="216" spans="1:24" ht="12" customHeight="1">
      <c r="A216" s="134"/>
      <c r="B216" s="117"/>
      <c r="C216" s="117"/>
      <c r="D216" s="117"/>
      <c r="E216" s="117"/>
      <c r="F216" s="117"/>
      <c r="G216" s="117"/>
      <c r="H216" s="117"/>
      <c r="I216" s="117"/>
      <c r="J216" s="117"/>
      <c r="M216" s="135"/>
      <c r="N216" s="8"/>
      <c r="O216" s="8"/>
      <c r="P216" s="8"/>
      <c r="Q216" s="8"/>
      <c r="R216" s="8"/>
      <c r="S216" s="8"/>
      <c r="T216" s="8"/>
      <c r="U216" s="8"/>
      <c r="V216" s="8"/>
      <c r="W216" s="8"/>
      <c r="X216" s="8"/>
    </row>
    <row r="217" spans="1:24" ht="12" customHeight="1">
      <c r="A217" s="113"/>
      <c r="B217" s="113"/>
      <c r="C217" s="113"/>
      <c r="D217" s="113"/>
      <c r="E217" s="113"/>
      <c r="F217" s="113"/>
      <c r="G217" s="113"/>
      <c r="H217" s="113"/>
      <c r="I217" s="113"/>
      <c r="J217" s="113"/>
      <c r="L217" s="137"/>
      <c r="N217" s="8"/>
      <c r="O217" s="8"/>
      <c r="P217" s="8"/>
      <c r="Q217" s="8"/>
      <c r="R217" s="8"/>
      <c r="S217" s="8"/>
      <c r="T217" s="8"/>
      <c r="U217" s="8"/>
      <c r="V217" s="8"/>
      <c r="W217" s="8"/>
      <c r="X217" s="8"/>
    </row>
    <row r="218" spans="1:24" ht="12" customHeight="1">
      <c r="A218" s="133" t="s">
        <v>315</v>
      </c>
      <c r="B218" s="47" t="s">
        <v>131</v>
      </c>
      <c r="C218" s="47" t="s">
        <v>132</v>
      </c>
      <c r="D218" s="47" t="s">
        <v>133</v>
      </c>
      <c r="E218" s="47" t="s">
        <v>134</v>
      </c>
      <c r="F218" s="47" t="s">
        <v>135</v>
      </c>
      <c r="G218" s="47" t="s">
        <v>136</v>
      </c>
      <c r="H218" s="47" t="s">
        <v>137</v>
      </c>
      <c r="I218" s="47" t="s">
        <v>138</v>
      </c>
      <c r="J218" s="47" t="s">
        <v>139</v>
      </c>
      <c r="K218" s="8"/>
      <c r="L218" s="8"/>
      <c r="M218" s="135"/>
      <c r="N218" s="8"/>
      <c r="O218" s="8"/>
      <c r="P218" s="8"/>
      <c r="Q218" s="8"/>
      <c r="R218" s="8"/>
      <c r="S218" s="8"/>
      <c r="T218" s="8"/>
      <c r="U218" s="8"/>
      <c r="V218" s="8"/>
      <c r="W218" s="8"/>
      <c r="X218" s="8"/>
    </row>
    <row r="219" spans="1:24" ht="12" customHeight="1">
      <c r="A219" s="134" t="s">
        <v>184</v>
      </c>
      <c r="B219" s="117">
        <v>0</v>
      </c>
      <c r="C219" s="117">
        <v>-1</v>
      </c>
      <c r="D219" s="117">
        <v>-1</v>
      </c>
      <c r="E219" s="117">
        <v>0</v>
      </c>
      <c r="F219" s="117">
        <v>-1</v>
      </c>
      <c r="G219" s="117">
        <v>1</v>
      </c>
      <c r="H219" s="117">
        <v>1</v>
      </c>
      <c r="I219" s="117">
        <v>1</v>
      </c>
      <c r="J219" s="117">
        <v>0</v>
      </c>
      <c r="K219" s="152" t="s">
        <v>117</v>
      </c>
      <c r="L219" s="152" t="s">
        <v>116</v>
      </c>
      <c r="M219" s="135"/>
      <c r="N219" s="8"/>
      <c r="O219" s="8"/>
      <c r="P219" s="8"/>
      <c r="Q219" s="8"/>
      <c r="R219" s="8"/>
      <c r="S219" s="8"/>
      <c r="T219" s="8"/>
      <c r="U219" s="8"/>
      <c r="V219" s="8"/>
      <c r="W219" s="8"/>
      <c r="X219" s="8"/>
    </row>
    <row r="220" spans="1:24" ht="12" customHeight="1">
      <c r="A220" s="138" t="s">
        <v>817</v>
      </c>
      <c r="B220" s="117"/>
      <c r="C220" s="117"/>
      <c r="D220" s="117"/>
      <c r="E220" s="117"/>
      <c r="F220" s="117"/>
      <c r="G220" s="117"/>
      <c r="H220" s="117"/>
      <c r="I220" s="117"/>
      <c r="J220" s="117"/>
      <c r="L220" s="135"/>
      <c r="M220" s="135"/>
      <c r="N220" s="8"/>
      <c r="O220" s="8"/>
      <c r="P220" s="8"/>
      <c r="Q220" s="8"/>
      <c r="R220" s="8"/>
      <c r="S220" s="8"/>
      <c r="T220" s="8"/>
      <c r="U220" s="8"/>
      <c r="V220" s="8"/>
      <c r="W220" s="8"/>
      <c r="X220" s="8"/>
    </row>
    <row r="221" spans="1:29" s="45" customFormat="1" ht="12" customHeight="1">
      <c r="A221" s="134" t="s">
        <v>267</v>
      </c>
      <c r="B221" s="117">
        <v>0</v>
      </c>
      <c r="C221" s="117">
        <v>-1</v>
      </c>
      <c r="D221" s="117">
        <v>-1</v>
      </c>
      <c r="E221" s="117">
        <v>0</v>
      </c>
      <c r="F221" s="117">
        <v>-1</v>
      </c>
      <c r="G221" s="117">
        <v>2</v>
      </c>
      <c r="H221" s="117">
        <v>2</v>
      </c>
      <c r="I221" s="117">
        <v>1</v>
      </c>
      <c r="J221" s="117">
        <v>0</v>
      </c>
      <c r="K221" s="136" t="s">
        <v>569</v>
      </c>
      <c r="L221" s="135" t="s">
        <v>118</v>
      </c>
      <c r="M221" s="131"/>
      <c r="N221" s="8"/>
      <c r="O221" s="8"/>
      <c r="P221" s="8"/>
      <c r="Q221" s="8"/>
      <c r="R221" s="8"/>
      <c r="S221" s="8"/>
      <c r="T221" s="8"/>
      <c r="U221" s="8"/>
      <c r="V221" s="8"/>
      <c r="W221" s="8"/>
      <c r="X221" s="8"/>
      <c r="Y221" s="8"/>
      <c r="Z221" s="8"/>
      <c r="AA221" s="8"/>
      <c r="AB221" s="8"/>
      <c r="AC221" s="8"/>
    </row>
    <row r="222" spans="1:24" ht="12" customHeight="1">
      <c r="A222" s="134" t="s">
        <v>196</v>
      </c>
      <c r="B222" s="117">
        <v>0</v>
      </c>
      <c r="C222" s="117">
        <v>-1</v>
      </c>
      <c r="D222" s="117">
        <v>-1</v>
      </c>
      <c r="E222" s="117">
        <v>0</v>
      </c>
      <c r="F222" s="117">
        <v>0</v>
      </c>
      <c r="G222" s="117">
        <v>1</v>
      </c>
      <c r="H222" s="117">
        <v>1</v>
      </c>
      <c r="I222" s="117">
        <v>2</v>
      </c>
      <c r="J222" s="117">
        <v>0</v>
      </c>
      <c r="K222" s="136" t="s">
        <v>571</v>
      </c>
      <c r="L222" s="135" t="s">
        <v>570</v>
      </c>
      <c r="M222" s="135"/>
      <c r="N222" s="8"/>
      <c r="O222" s="8"/>
      <c r="P222" s="8"/>
      <c r="Q222" s="8"/>
      <c r="R222" s="8"/>
      <c r="S222" s="8"/>
      <c r="T222" s="8"/>
      <c r="U222" s="8"/>
      <c r="V222" s="8"/>
      <c r="W222" s="8"/>
      <c r="X222" s="8"/>
    </row>
    <row r="223" spans="1:24" ht="12" customHeight="1">
      <c r="A223" s="138" t="s">
        <v>818</v>
      </c>
      <c r="B223" s="117"/>
      <c r="C223" s="117"/>
      <c r="D223" s="117"/>
      <c r="E223" s="117"/>
      <c r="F223" s="117"/>
      <c r="G223" s="117"/>
      <c r="H223" s="117"/>
      <c r="I223" s="117"/>
      <c r="J223" s="117"/>
      <c r="M223" s="135"/>
      <c r="N223" s="8"/>
      <c r="O223" s="8"/>
      <c r="P223" s="8"/>
      <c r="Q223" s="8"/>
      <c r="R223" s="8"/>
      <c r="S223" s="8"/>
      <c r="T223" s="8"/>
      <c r="U223" s="8"/>
      <c r="V223" s="8"/>
      <c r="W223" s="8"/>
      <c r="X223" s="8"/>
    </row>
    <row r="224" spans="1:25" ht="12" customHeight="1">
      <c r="A224" s="134" t="s">
        <v>736</v>
      </c>
      <c r="B224" s="117"/>
      <c r="C224" s="117"/>
      <c r="D224" s="117"/>
      <c r="E224" s="117"/>
      <c r="F224" s="117"/>
      <c r="G224" s="117"/>
      <c r="H224" s="117"/>
      <c r="I224" s="117"/>
      <c r="J224" s="117"/>
      <c r="M224" s="135"/>
      <c r="N224" s="8"/>
      <c r="O224" s="8"/>
      <c r="P224" s="8"/>
      <c r="Q224" s="8"/>
      <c r="R224" s="45"/>
      <c r="S224" s="45"/>
      <c r="T224" s="45"/>
      <c r="U224" s="45"/>
      <c r="V224" s="45"/>
      <c r="W224" s="45"/>
      <c r="X224" s="45"/>
      <c r="Y224" s="45"/>
    </row>
    <row r="225" spans="1:29" ht="12" customHeight="1">
      <c r="A225" s="134" t="s">
        <v>317</v>
      </c>
      <c r="B225" s="117">
        <v>0</v>
      </c>
      <c r="C225" s="117">
        <v>0</v>
      </c>
      <c r="D225" s="117">
        <v>0</v>
      </c>
      <c r="E225" s="117">
        <v>0</v>
      </c>
      <c r="F225" s="117">
        <v>2</v>
      </c>
      <c r="G225" s="117">
        <v>2</v>
      </c>
      <c r="H225" s="117">
        <v>2</v>
      </c>
      <c r="I225" s="117">
        <v>1</v>
      </c>
      <c r="J225" s="117">
        <v>0</v>
      </c>
      <c r="K225" s="136" t="s">
        <v>204</v>
      </c>
      <c r="L225" s="135" t="s">
        <v>203</v>
      </c>
      <c r="M225" s="135"/>
      <c r="N225" s="8"/>
      <c r="O225" s="8"/>
      <c r="P225" s="8"/>
      <c r="Q225" s="8"/>
      <c r="R225" s="8"/>
      <c r="S225" s="8"/>
      <c r="T225" s="8"/>
      <c r="U225" s="8"/>
      <c r="V225" s="8"/>
      <c r="W225" s="8"/>
      <c r="X225" s="8"/>
      <c r="Z225" s="45"/>
      <c r="AA225" s="45"/>
      <c r="AB225" s="45"/>
      <c r="AC225" s="45"/>
    </row>
    <row r="226" spans="1:24" ht="12" customHeight="1">
      <c r="A226" s="134" t="s">
        <v>737</v>
      </c>
      <c r="B226" s="117"/>
      <c r="C226" s="117"/>
      <c r="D226" s="117"/>
      <c r="E226" s="117"/>
      <c r="F226" s="117"/>
      <c r="G226" s="117"/>
      <c r="H226" s="117"/>
      <c r="I226" s="117"/>
      <c r="J226" s="117"/>
      <c r="L226" s="135"/>
      <c r="M226" s="135"/>
      <c r="N226" s="8"/>
      <c r="O226" s="8"/>
      <c r="P226" s="8"/>
      <c r="Q226" s="8"/>
      <c r="R226" s="8"/>
      <c r="S226" s="8"/>
      <c r="T226" s="8"/>
      <c r="U226" s="8"/>
      <c r="V226" s="8"/>
      <c r="W226" s="8"/>
      <c r="X226" s="8"/>
    </row>
    <row r="227" spans="1:24" ht="12" customHeight="1">
      <c r="A227" s="138" t="s">
        <v>822</v>
      </c>
      <c r="B227" s="117"/>
      <c r="C227" s="117"/>
      <c r="D227" s="117"/>
      <c r="E227" s="117"/>
      <c r="F227" s="117"/>
      <c r="G227" s="117"/>
      <c r="H227" s="117"/>
      <c r="I227" s="117"/>
      <c r="J227" s="117"/>
      <c r="L227" s="135"/>
      <c r="M227" s="135"/>
      <c r="N227" s="8"/>
      <c r="O227" s="8"/>
      <c r="P227" s="8"/>
      <c r="Q227" s="8"/>
      <c r="R227" s="8"/>
      <c r="S227" s="8"/>
      <c r="T227" s="8"/>
      <c r="U227" s="8"/>
      <c r="V227" s="8"/>
      <c r="W227" s="8"/>
      <c r="X227" s="8"/>
    </row>
    <row r="228" spans="1:24" ht="12" customHeight="1">
      <c r="A228" s="134" t="s">
        <v>889</v>
      </c>
      <c r="B228" s="117">
        <v>1</v>
      </c>
      <c r="C228" s="117">
        <v>2</v>
      </c>
      <c r="D228" s="117">
        <v>2</v>
      </c>
      <c r="E228" s="117">
        <v>1</v>
      </c>
      <c r="F228" s="117">
        <v>4</v>
      </c>
      <c r="G228" s="117">
        <v>2</v>
      </c>
      <c r="H228" s="117">
        <v>2</v>
      </c>
      <c r="I228" s="117">
        <v>1</v>
      </c>
      <c r="J228" s="117">
        <v>0</v>
      </c>
      <c r="K228" s="136" t="s">
        <v>36</v>
      </c>
      <c r="L228" s="135" t="s">
        <v>35</v>
      </c>
      <c r="M228" s="135"/>
      <c r="N228" s="8"/>
      <c r="O228" s="8"/>
      <c r="P228" s="8"/>
      <c r="Q228" s="8"/>
      <c r="R228" s="8"/>
      <c r="S228" s="8"/>
      <c r="T228" s="8"/>
      <c r="U228" s="8"/>
      <c r="V228" s="8"/>
      <c r="W228" s="8"/>
      <c r="X228" s="8"/>
    </row>
    <row r="229" spans="1:24" ht="12" customHeight="1">
      <c r="A229" s="134" t="s">
        <v>738</v>
      </c>
      <c r="B229" s="117"/>
      <c r="C229" s="117"/>
      <c r="D229" s="117"/>
      <c r="E229" s="117"/>
      <c r="F229" s="117"/>
      <c r="G229" s="117"/>
      <c r="H229" s="117"/>
      <c r="I229" s="117"/>
      <c r="J229" s="117"/>
      <c r="K229" s="132"/>
      <c r="N229" s="8"/>
      <c r="O229" s="8"/>
      <c r="P229" s="8"/>
      <c r="Q229" s="8"/>
      <c r="R229" s="8"/>
      <c r="S229" s="8"/>
      <c r="T229" s="8"/>
      <c r="U229" s="8"/>
      <c r="V229" s="8"/>
      <c r="W229" s="8"/>
      <c r="X229" s="8"/>
    </row>
    <row r="230" spans="1:29" s="45" customFormat="1" ht="12" customHeight="1">
      <c r="A230" s="138" t="s">
        <v>827</v>
      </c>
      <c r="B230" s="117"/>
      <c r="C230" s="117"/>
      <c r="D230" s="117"/>
      <c r="E230" s="117"/>
      <c r="F230" s="117"/>
      <c r="G230" s="117"/>
      <c r="H230" s="117"/>
      <c r="I230" s="117"/>
      <c r="J230" s="117"/>
      <c r="K230" s="30"/>
      <c r="L230" s="131"/>
      <c r="M230" s="131"/>
      <c r="N230" s="8"/>
      <c r="O230" s="8"/>
      <c r="P230" s="8"/>
      <c r="Q230" s="8"/>
      <c r="R230" s="8"/>
      <c r="S230" s="8"/>
      <c r="T230" s="8"/>
      <c r="U230" s="8"/>
      <c r="V230" s="8"/>
      <c r="W230" s="8"/>
      <c r="X230" s="8"/>
      <c r="Y230" s="8"/>
      <c r="Z230" s="8"/>
      <c r="AA230" s="8"/>
      <c r="AB230" s="8"/>
      <c r="AC230" s="8"/>
    </row>
    <row r="231" spans="1:24" ht="12" customHeight="1">
      <c r="A231" s="134" t="s">
        <v>739</v>
      </c>
      <c r="B231" s="117"/>
      <c r="C231" s="117"/>
      <c r="D231" s="117"/>
      <c r="E231" s="117"/>
      <c r="F231" s="117"/>
      <c r="G231" s="117"/>
      <c r="H231" s="117"/>
      <c r="I231" s="117"/>
      <c r="J231" s="117"/>
      <c r="N231" s="8"/>
      <c r="O231" s="8"/>
      <c r="P231" s="8"/>
      <c r="Q231" s="8"/>
      <c r="R231" s="8"/>
      <c r="S231" s="8"/>
      <c r="T231" s="8"/>
      <c r="U231" s="8"/>
      <c r="V231" s="8"/>
      <c r="W231" s="8"/>
      <c r="X231" s="8"/>
    </row>
    <row r="232" spans="1:24" ht="12" customHeight="1">
      <c r="A232" s="134"/>
      <c r="B232" s="117"/>
      <c r="C232" s="117"/>
      <c r="D232" s="117"/>
      <c r="E232" s="117"/>
      <c r="F232" s="117"/>
      <c r="G232" s="117"/>
      <c r="H232" s="117"/>
      <c r="I232" s="117"/>
      <c r="J232" s="117"/>
      <c r="N232" s="8"/>
      <c r="O232" s="8"/>
      <c r="P232" s="8"/>
      <c r="Q232" s="8"/>
      <c r="R232" s="8"/>
      <c r="S232" s="8"/>
      <c r="T232" s="8"/>
      <c r="U232" s="8"/>
      <c r="V232" s="8"/>
      <c r="W232" s="8"/>
      <c r="X232" s="8"/>
    </row>
    <row r="233" spans="1:25" ht="12" customHeight="1">
      <c r="A233" s="134"/>
      <c r="B233" s="117"/>
      <c r="C233" s="117"/>
      <c r="D233" s="117"/>
      <c r="E233" s="117"/>
      <c r="F233" s="117"/>
      <c r="G233" s="117"/>
      <c r="H233" s="117"/>
      <c r="I233" s="117"/>
      <c r="J233" s="117"/>
      <c r="N233" s="8"/>
      <c r="O233" s="8"/>
      <c r="P233" s="8"/>
      <c r="Q233" s="8"/>
      <c r="R233" s="8"/>
      <c r="S233" s="8"/>
      <c r="T233" s="8"/>
      <c r="U233" s="8"/>
      <c r="V233" s="8"/>
      <c r="W233" s="8"/>
      <c r="X233" s="8"/>
      <c r="Y233" s="45"/>
    </row>
    <row r="234" spans="1:29" ht="12" customHeight="1">
      <c r="A234" s="113"/>
      <c r="B234" s="113"/>
      <c r="C234" s="113"/>
      <c r="D234" s="113"/>
      <c r="E234" s="113"/>
      <c r="F234" s="113"/>
      <c r="G234" s="113"/>
      <c r="H234" s="113"/>
      <c r="I234" s="113"/>
      <c r="J234" s="113"/>
      <c r="L234" s="137"/>
      <c r="N234" s="8"/>
      <c r="O234" s="8"/>
      <c r="P234" s="8"/>
      <c r="Q234" s="8"/>
      <c r="R234" s="8"/>
      <c r="S234" s="8"/>
      <c r="T234" s="8"/>
      <c r="U234" s="8"/>
      <c r="V234" s="8"/>
      <c r="W234" s="8"/>
      <c r="X234" s="8"/>
      <c r="Z234" s="45"/>
      <c r="AA234" s="45"/>
      <c r="AB234" s="45"/>
      <c r="AC234" s="45"/>
    </row>
    <row r="235" spans="1:24" ht="12" customHeight="1">
      <c r="A235" s="133" t="s">
        <v>380</v>
      </c>
      <c r="B235" s="47" t="s">
        <v>131</v>
      </c>
      <c r="C235" s="47" t="s">
        <v>132</v>
      </c>
      <c r="D235" s="47" t="s">
        <v>133</v>
      </c>
      <c r="E235" s="47" t="s">
        <v>134</v>
      </c>
      <c r="F235" s="47" t="s">
        <v>135</v>
      </c>
      <c r="G235" s="47" t="s">
        <v>136</v>
      </c>
      <c r="H235" s="47" t="s">
        <v>137</v>
      </c>
      <c r="I235" s="47" t="s">
        <v>138</v>
      </c>
      <c r="J235" s="47" t="s">
        <v>139</v>
      </c>
      <c r="K235" s="8"/>
      <c r="L235" s="8"/>
      <c r="M235" s="137"/>
      <c r="N235" s="8"/>
      <c r="O235" s="8"/>
      <c r="P235" s="8"/>
      <c r="Q235" s="8"/>
      <c r="R235" s="8"/>
      <c r="S235" s="8"/>
      <c r="T235" s="8"/>
      <c r="U235" s="8"/>
      <c r="V235" s="8"/>
      <c r="W235" s="8"/>
      <c r="X235" s="8"/>
    </row>
    <row r="236" spans="1:24" ht="12" customHeight="1">
      <c r="A236" s="134" t="s">
        <v>278</v>
      </c>
      <c r="B236" s="117">
        <v>0</v>
      </c>
      <c r="C236" s="117">
        <v>-1</v>
      </c>
      <c r="D236" s="117">
        <v>-1</v>
      </c>
      <c r="E236" s="117">
        <v>0</v>
      </c>
      <c r="F236" s="117">
        <v>-1</v>
      </c>
      <c r="G236" s="117">
        <v>1</v>
      </c>
      <c r="H236" s="117">
        <v>2</v>
      </c>
      <c r="I236" s="117">
        <v>2</v>
      </c>
      <c r="J236" s="117">
        <v>0</v>
      </c>
      <c r="K236" s="152" t="s">
        <v>206</v>
      </c>
      <c r="L236" s="152" t="s">
        <v>205</v>
      </c>
      <c r="M236" s="8"/>
      <c r="N236" s="8"/>
      <c r="O236" s="8"/>
      <c r="P236" s="8"/>
      <c r="Q236" s="8"/>
      <c r="R236" s="8"/>
      <c r="S236" s="8"/>
      <c r="T236" s="8"/>
      <c r="U236" s="8"/>
      <c r="V236" s="8"/>
      <c r="W236" s="8"/>
      <c r="X236" s="8"/>
    </row>
    <row r="237" spans="1:24" ht="12" customHeight="1">
      <c r="A237" s="133" t="s">
        <v>707</v>
      </c>
      <c r="B237" s="117"/>
      <c r="C237" s="117"/>
      <c r="D237" s="117"/>
      <c r="E237" s="117"/>
      <c r="F237" s="117"/>
      <c r="G237" s="117"/>
      <c r="H237" s="117"/>
      <c r="I237" s="117"/>
      <c r="J237" s="117"/>
      <c r="K237" s="132"/>
      <c r="M237" s="152"/>
      <c r="N237" s="8"/>
      <c r="O237" s="8"/>
      <c r="P237" s="8"/>
      <c r="Q237" s="8"/>
      <c r="R237" s="8"/>
      <c r="S237" s="8"/>
      <c r="T237" s="8"/>
      <c r="U237" s="8"/>
      <c r="V237" s="8"/>
      <c r="W237" s="8"/>
      <c r="X237" s="8"/>
    </row>
    <row r="238" spans="1:24" ht="12" customHeight="1">
      <c r="A238" s="134" t="s">
        <v>316</v>
      </c>
      <c r="B238" s="117">
        <v>0</v>
      </c>
      <c r="C238" s="117">
        <v>-1</v>
      </c>
      <c r="D238" s="117">
        <v>-1</v>
      </c>
      <c r="E238" s="117">
        <v>0</v>
      </c>
      <c r="F238" s="117">
        <v>-1</v>
      </c>
      <c r="G238" s="117">
        <v>2</v>
      </c>
      <c r="H238" s="117">
        <v>2</v>
      </c>
      <c r="I238" s="117">
        <v>4</v>
      </c>
      <c r="J238" s="117">
        <v>0</v>
      </c>
      <c r="K238" s="136" t="s">
        <v>208</v>
      </c>
      <c r="L238" s="135" t="s">
        <v>207</v>
      </c>
      <c r="M238" s="135"/>
      <c r="N238" s="8"/>
      <c r="O238" s="8"/>
      <c r="P238" s="8"/>
      <c r="Q238" s="8"/>
      <c r="R238" s="8"/>
      <c r="S238" s="8"/>
      <c r="T238" s="8"/>
      <c r="U238" s="8"/>
      <c r="V238" s="8"/>
      <c r="W238" s="8"/>
      <c r="X238" s="8"/>
    </row>
    <row r="239" spans="1:24" ht="12" customHeight="1">
      <c r="A239" s="134" t="s">
        <v>274</v>
      </c>
      <c r="B239" s="117">
        <v>0</v>
      </c>
      <c r="C239" s="117">
        <v>-1</v>
      </c>
      <c r="D239" s="117">
        <v>0</v>
      </c>
      <c r="E239" s="117">
        <v>0</v>
      </c>
      <c r="F239" s="117">
        <v>0</v>
      </c>
      <c r="G239" s="117">
        <v>1</v>
      </c>
      <c r="H239" s="117">
        <v>0</v>
      </c>
      <c r="I239" s="117">
        <v>3</v>
      </c>
      <c r="J239" s="117">
        <v>0</v>
      </c>
      <c r="K239" s="136" t="s">
        <v>210</v>
      </c>
      <c r="L239" s="135" t="s">
        <v>209</v>
      </c>
      <c r="M239" s="135"/>
      <c r="N239" s="8"/>
      <c r="O239" s="8"/>
      <c r="P239" s="8"/>
      <c r="Q239" s="8"/>
      <c r="R239" s="8"/>
      <c r="S239" s="8"/>
      <c r="T239" s="8"/>
      <c r="U239" s="8"/>
      <c r="V239" s="8"/>
      <c r="W239" s="8"/>
      <c r="X239" s="8"/>
    </row>
    <row r="240" spans="1:24" ht="12" customHeight="1">
      <c r="A240" s="133" t="s">
        <v>727</v>
      </c>
      <c r="B240" s="117"/>
      <c r="C240" s="117"/>
      <c r="D240" s="117"/>
      <c r="E240" s="117"/>
      <c r="F240" s="117"/>
      <c r="G240" s="117"/>
      <c r="H240" s="117"/>
      <c r="I240" s="117"/>
      <c r="J240" s="117"/>
      <c r="L240" s="135"/>
      <c r="M240" s="135"/>
      <c r="N240" s="8"/>
      <c r="O240" s="8"/>
      <c r="P240" s="8"/>
      <c r="Q240" s="8"/>
      <c r="R240" s="45"/>
      <c r="S240" s="45"/>
      <c r="T240" s="45"/>
      <c r="U240" s="45"/>
      <c r="V240" s="45"/>
      <c r="W240" s="45"/>
      <c r="X240" s="45"/>
    </row>
    <row r="241" spans="1:24" ht="12" customHeight="1">
      <c r="A241" s="134" t="s">
        <v>729</v>
      </c>
      <c r="B241" s="117"/>
      <c r="C241" s="117"/>
      <c r="D241" s="117"/>
      <c r="E241" s="117"/>
      <c r="F241" s="117"/>
      <c r="G241" s="117"/>
      <c r="H241" s="117"/>
      <c r="I241" s="117"/>
      <c r="J241" s="117"/>
      <c r="L241" s="135"/>
      <c r="N241" s="8"/>
      <c r="O241" s="8"/>
      <c r="P241" s="8"/>
      <c r="Q241" s="8"/>
      <c r="R241" s="8"/>
      <c r="S241" s="8"/>
      <c r="T241" s="8"/>
      <c r="U241" s="8"/>
      <c r="V241" s="8"/>
      <c r="W241" s="8"/>
      <c r="X241" s="8"/>
    </row>
    <row r="242" spans="1:24" ht="12" customHeight="1">
      <c r="A242" s="134" t="s">
        <v>362</v>
      </c>
      <c r="B242" s="117">
        <v>0</v>
      </c>
      <c r="C242" s="117">
        <v>0</v>
      </c>
      <c r="D242" s="117">
        <v>0</v>
      </c>
      <c r="E242" s="117">
        <v>0</v>
      </c>
      <c r="F242" s="117">
        <v>2</v>
      </c>
      <c r="G242" s="117">
        <v>3</v>
      </c>
      <c r="H242" s="117">
        <v>2</v>
      </c>
      <c r="I242" s="117">
        <v>4</v>
      </c>
      <c r="J242" s="117">
        <v>3</v>
      </c>
      <c r="K242" s="136" t="s">
        <v>212</v>
      </c>
      <c r="L242" s="135" t="s">
        <v>211</v>
      </c>
      <c r="N242" s="8"/>
      <c r="O242" s="8"/>
      <c r="P242" s="8"/>
      <c r="Q242" s="8"/>
      <c r="R242" s="8"/>
      <c r="S242" s="8"/>
      <c r="T242" s="8"/>
      <c r="U242" s="8"/>
      <c r="V242" s="8"/>
      <c r="W242" s="8"/>
      <c r="X242" s="8"/>
    </row>
    <row r="243" spans="1:24" ht="12" customHeight="1">
      <c r="A243" s="134" t="s">
        <v>730</v>
      </c>
      <c r="B243" s="117"/>
      <c r="C243" s="117"/>
      <c r="D243" s="117"/>
      <c r="E243" s="117"/>
      <c r="F243" s="117"/>
      <c r="G243" s="117"/>
      <c r="H243" s="117"/>
      <c r="I243" s="117"/>
      <c r="J243" s="117"/>
      <c r="L243" s="135"/>
      <c r="M243" s="135"/>
      <c r="N243" s="8"/>
      <c r="O243" s="8"/>
      <c r="P243" s="8"/>
      <c r="Q243" s="8"/>
      <c r="R243" s="8"/>
      <c r="S243" s="8"/>
      <c r="T243" s="8"/>
      <c r="U243" s="8"/>
      <c r="V243" s="8"/>
      <c r="W243" s="8"/>
      <c r="X243" s="8"/>
    </row>
    <row r="244" spans="1:24" ht="12" customHeight="1">
      <c r="A244" s="134" t="s">
        <v>318</v>
      </c>
      <c r="B244" s="117">
        <v>0</v>
      </c>
      <c r="C244" s="117">
        <v>0</v>
      </c>
      <c r="D244" s="117">
        <v>0</v>
      </c>
      <c r="E244" s="117">
        <v>0</v>
      </c>
      <c r="F244" s="117">
        <v>0</v>
      </c>
      <c r="G244" s="117">
        <v>3</v>
      </c>
      <c r="H244" s="117">
        <v>0</v>
      </c>
      <c r="I244" s="117">
        <v>3</v>
      </c>
      <c r="J244" s="117">
        <v>0</v>
      </c>
      <c r="K244" s="153" t="s">
        <v>214</v>
      </c>
      <c r="L244" s="135" t="s">
        <v>213</v>
      </c>
      <c r="M244" s="135"/>
      <c r="N244" s="8"/>
      <c r="O244" s="8"/>
      <c r="P244" s="8"/>
      <c r="Q244" s="8"/>
      <c r="R244" s="8"/>
      <c r="S244" s="8"/>
      <c r="T244" s="8"/>
      <c r="U244" s="8"/>
      <c r="V244" s="8"/>
      <c r="W244" s="8"/>
      <c r="X244" s="8"/>
    </row>
    <row r="245" spans="1:24" ht="12" customHeight="1">
      <c r="A245" s="133" t="s">
        <v>728</v>
      </c>
      <c r="B245" s="117"/>
      <c r="C245" s="117"/>
      <c r="D245" s="117"/>
      <c r="E245" s="117"/>
      <c r="F245" s="117"/>
      <c r="G245" s="117"/>
      <c r="H245" s="117"/>
      <c r="I245" s="117"/>
      <c r="J245" s="117"/>
      <c r="L245" s="135"/>
      <c r="M245" s="135"/>
      <c r="N245" s="8"/>
      <c r="O245" s="8"/>
      <c r="P245" s="8"/>
      <c r="Q245" s="8"/>
      <c r="R245" s="8"/>
      <c r="S245" s="8"/>
      <c r="T245" s="8"/>
      <c r="U245" s="8"/>
      <c r="V245" s="8"/>
      <c r="W245" s="8"/>
      <c r="X245" s="8"/>
    </row>
    <row r="246" spans="1:29" s="45" customFormat="1" ht="12" customHeight="1">
      <c r="A246" s="134" t="s">
        <v>731</v>
      </c>
      <c r="B246" s="117"/>
      <c r="C246" s="117"/>
      <c r="D246" s="117"/>
      <c r="E246" s="117"/>
      <c r="F246" s="117"/>
      <c r="G246" s="117"/>
      <c r="H246" s="117"/>
      <c r="I246" s="117"/>
      <c r="J246" s="117"/>
      <c r="K246" s="30"/>
      <c r="L246" s="135"/>
      <c r="M246" s="135"/>
      <c r="N246" s="8"/>
      <c r="O246" s="8"/>
      <c r="P246" s="8"/>
      <c r="Q246" s="8"/>
      <c r="R246" s="8"/>
      <c r="S246" s="8"/>
      <c r="T246" s="8"/>
      <c r="U246" s="8"/>
      <c r="V246" s="8"/>
      <c r="W246" s="8"/>
      <c r="X246" s="8"/>
      <c r="Y246" s="8"/>
      <c r="Z246" s="8"/>
      <c r="AA246" s="8"/>
      <c r="AB246" s="8"/>
      <c r="AC246" s="8"/>
    </row>
    <row r="247" spans="1:24" ht="12" customHeight="1">
      <c r="A247" s="134" t="s">
        <v>732</v>
      </c>
      <c r="B247" s="117"/>
      <c r="C247" s="117"/>
      <c r="D247" s="117"/>
      <c r="E247" s="117"/>
      <c r="F247" s="117"/>
      <c r="G247" s="117"/>
      <c r="H247" s="117"/>
      <c r="I247" s="117"/>
      <c r="J247" s="117"/>
      <c r="N247" s="8"/>
      <c r="O247" s="8"/>
      <c r="P247" s="8"/>
      <c r="Q247" s="8"/>
      <c r="R247" s="8"/>
      <c r="S247" s="8"/>
      <c r="T247" s="8"/>
      <c r="U247" s="8"/>
      <c r="V247" s="8"/>
      <c r="W247" s="8"/>
      <c r="X247" s="8"/>
    </row>
    <row r="248" spans="1:24" ht="12" customHeight="1">
      <c r="A248" s="134" t="s">
        <v>733</v>
      </c>
      <c r="B248" s="117"/>
      <c r="C248" s="117"/>
      <c r="D248" s="117"/>
      <c r="E248" s="117"/>
      <c r="F248" s="117"/>
      <c r="G248" s="117"/>
      <c r="H248" s="117"/>
      <c r="I248" s="117"/>
      <c r="J248" s="117"/>
      <c r="N248" s="8"/>
      <c r="O248" s="8"/>
      <c r="P248" s="8"/>
      <c r="Q248" s="8"/>
      <c r="R248" s="8"/>
      <c r="S248" s="8"/>
      <c r="T248" s="8"/>
      <c r="U248" s="8"/>
      <c r="V248" s="8"/>
      <c r="W248" s="8"/>
      <c r="X248" s="8"/>
    </row>
    <row r="249" spans="1:25" ht="12" customHeight="1">
      <c r="A249" s="134" t="s">
        <v>381</v>
      </c>
      <c r="B249" s="117">
        <v>0</v>
      </c>
      <c r="C249" s="117">
        <v>0</v>
      </c>
      <c r="D249" s="117">
        <v>0</v>
      </c>
      <c r="E249" s="117">
        <v>0</v>
      </c>
      <c r="F249" s="117">
        <v>2</v>
      </c>
      <c r="G249" s="117">
        <v>3</v>
      </c>
      <c r="H249" s="117">
        <v>2</v>
      </c>
      <c r="I249" s="117">
        <v>5</v>
      </c>
      <c r="J249" s="117">
        <v>0</v>
      </c>
      <c r="K249" s="136" t="s">
        <v>216</v>
      </c>
      <c r="L249" s="135" t="s">
        <v>215</v>
      </c>
      <c r="N249" s="8"/>
      <c r="O249" s="8"/>
      <c r="P249" s="8"/>
      <c r="Q249" s="8"/>
      <c r="R249" s="8"/>
      <c r="S249" s="8"/>
      <c r="T249" s="8"/>
      <c r="U249" s="8"/>
      <c r="V249" s="8"/>
      <c r="W249" s="8"/>
      <c r="X249" s="8"/>
      <c r="Y249" s="45"/>
    </row>
    <row r="250" spans="1:29" ht="12" customHeight="1">
      <c r="A250" s="133" t="s">
        <v>735</v>
      </c>
      <c r="B250" s="117"/>
      <c r="C250" s="117"/>
      <c r="D250" s="117"/>
      <c r="E250" s="117"/>
      <c r="F250" s="117"/>
      <c r="G250" s="117"/>
      <c r="H250" s="117"/>
      <c r="I250" s="117"/>
      <c r="J250" s="117"/>
      <c r="L250" s="135"/>
      <c r="N250" s="8"/>
      <c r="O250" s="8"/>
      <c r="P250" s="8"/>
      <c r="Q250" s="8"/>
      <c r="R250" s="8"/>
      <c r="S250" s="8"/>
      <c r="T250" s="8"/>
      <c r="U250" s="8"/>
      <c r="V250" s="8"/>
      <c r="W250" s="8"/>
      <c r="X250" s="8"/>
      <c r="Z250" s="45"/>
      <c r="AA250" s="45"/>
      <c r="AB250" s="45"/>
      <c r="AC250" s="45"/>
    </row>
    <row r="251" spans="1:24" ht="12" customHeight="1">
      <c r="A251" s="134" t="s">
        <v>734</v>
      </c>
      <c r="B251" s="117"/>
      <c r="C251" s="117"/>
      <c r="D251" s="117"/>
      <c r="E251" s="117"/>
      <c r="F251" s="117"/>
      <c r="G251" s="117"/>
      <c r="H251" s="117"/>
      <c r="I251" s="117"/>
      <c r="J251" s="117"/>
      <c r="N251" s="8"/>
      <c r="O251" s="8"/>
      <c r="P251" s="8"/>
      <c r="Q251" s="8"/>
      <c r="R251" s="8"/>
      <c r="S251" s="8"/>
      <c r="T251" s="8"/>
      <c r="U251" s="8"/>
      <c r="V251" s="8"/>
      <c r="W251" s="8"/>
      <c r="X251" s="8"/>
    </row>
    <row r="252" spans="1:24" ht="12" customHeight="1">
      <c r="A252" s="134"/>
      <c r="B252" s="117"/>
      <c r="C252" s="117"/>
      <c r="D252" s="117"/>
      <c r="E252" s="117"/>
      <c r="F252" s="117"/>
      <c r="G252" s="117"/>
      <c r="H252" s="117"/>
      <c r="I252" s="117"/>
      <c r="J252" s="117"/>
      <c r="M252" s="137"/>
      <c r="N252" s="8"/>
      <c r="O252" s="8"/>
      <c r="P252" s="8"/>
      <c r="Q252" s="8"/>
      <c r="R252" s="8"/>
      <c r="S252" s="8"/>
      <c r="T252" s="8"/>
      <c r="U252" s="8"/>
      <c r="V252" s="8"/>
      <c r="W252" s="8"/>
      <c r="X252" s="8"/>
    </row>
    <row r="253" spans="1:24" ht="12" customHeight="1">
      <c r="A253" s="134"/>
      <c r="B253" s="117"/>
      <c r="C253" s="117"/>
      <c r="D253" s="117"/>
      <c r="E253" s="117"/>
      <c r="F253" s="117"/>
      <c r="G253" s="117"/>
      <c r="H253" s="117"/>
      <c r="I253" s="117"/>
      <c r="J253" s="117"/>
      <c r="M253" s="8"/>
      <c r="N253" s="8"/>
      <c r="O253" s="8"/>
      <c r="P253" s="8"/>
      <c r="Q253" s="8"/>
      <c r="R253" s="8"/>
      <c r="S253" s="8"/>
      <c r="T253" s="8"/>
      <c r="U253" s="8"/>
      <c r="V253" s="8"/>
      <c r="W253" s="8"/>
      <c r="X253" s="8"/>
    </row>
    <row r="254" spans="1:24" ht="12" customHeight="1">
      <c r="A254" s="113"/>
      <c r="B254" s="113"/>
      <c r="C254" s="113"/>
      <c r="D254" s="113"/>
      <c r="E254" s="113"/>
      <c r="F254" s="113"/>
      <c r="G254" s="113"/>
      <c r="H254" s="113"/>
      <c r="I254" s="113"/>
      <c r="J254" s="113"/>
      <c r="L254" s="137"/>
      <c r="M254" s="152"/>
      <c r="N254" s="8"/>
      <c r="O254" s="8"/>
      <c r="P254" s="8"/>
      <c r="Q254" s="8"/>
      <c r="R254" s="8"/>
      <c r="S254" s="8"/>
      <c r="T254" s="8"/>
      <c r="U254" s="8"/>
      <c r="V254" s="8"/>
      <c r="W254" s="8"/>
      <c r="X254" s="8"/>
    </row>
    <row r="255" spans="1:24" ht="12" customHeight="1">
      <c r="A255" s="133" t="s">
        <v>319</v>
      </c>
      <c r="B255" s="47" t="s">
        <v>131</v>
      </c>
      <c r="C255" s="47" t="s">
        <v>132</v>
      </c>
      <c r="D255" s="47" t="s">
        <v>133</v>
      </c>
      <c r="E255" s="47" t="s">
        <v>134</v>
      </c>
      <c r="F255" s="47" t="s">
        <v>135</v>
      </c>
      <c r="G255" s="47" t="s">
        <v>136</v>
      </c>
      <c r="H255" s="47" t="s">
        <v>137</v>
      </c>
      <c r="I255" s="47" t="s">
        <v>138</v>
      </c>
      <c r="J255" s="47" t="s">
        <v>139</v>
      </c>
      <c r="K255" s="8"/>
      <c r="L255" s="8"/>
      <c r="N255" s="8"/>
      <c r="O255" s="8"/>
      <c r="P255" s="8"/>
      <c r="Q255" s="8"/>
      <c r="R255" s="8"/>
      <c r="S255" s="8"/>
      <c r="T255" s="8"/>
      <c r="U255" s="8"/>
      <c r="V255" s="8"/>
      <c r="W255" s="8"/>
      <c r="X255" s="8"/>
    </row>
    <row r="256" spans="1:24" ht="12" customHeight="1">
      <c r="A256" s="134" t="s">
        <v>185</v>
      </c>
      <c r="B256" s="117">
        <v>-1</v>
      </c>
      <c r="C256" s="117">
        <v>-1</v>
      </c>
      <c r="D256" s="117">
        <v>1</v>
      </c>
      <c r="E256" s="117">
        <v>-1</v>
      </c>
      <c r="F256" s="117">
        <v>1</v>
      </c>
      <c r="G256" s="117">
        <v>1</v>
      </c>
      <c r="H256" s="117">
        <v>1</v>
      </c>
      <c r="I256" s="117">
        <v>0</v>
      </c>
      <c r="J256" s="117">
        <v>-1</v>
      </c>
      <c r="K256" s="152" t="s">
        <v>218</v>
      </c>
      <c r="L256" s="152" t="s">
        <v>217</v>
      </c>
      <c r="M256" s="135"/>
      <c r="N256" s="8"/>
      <c r="O256" s="8"/>
      <c r="P256" s="8"/>
      <c r="Q256" s="8"/>
      <c r="R256" s="8"/>
      <c r="S256" s="8"/>
      <c r="T256" s="8"/>
      <c r="U256" s="8"/>
      <c r="V256" s="8"/>
      <c r="W256" s="8"/>
      <c r="X256" s="8"/>
    </row>
    <row r="257" spans="1:24" ht="12" customHeight="1">
      <c r="A257" s="138" t="s">
        <v>817</v>
      </c>
      <c r="B257" s="117"/>
      <c r="C257" s="117"/>
      <c r="D257" s="117"/>
      <c r="E257" s="117"/>
      <c r="F257" s="117"/>
      <c r="G257" s="117"/>
      <c r="H257" s="117"/>
      <c r="I257" s="117"/>
      <c r="J257" s="117"/>
      <c r="M257" s="135"/>
      <c r="N257" s="8"/>
      <c r="O257" s="8"/>
      <c r="P257" s="8"/>
      <c r="Q257" s="8"/>
      <c r="R257" s="8"/>
      <c r="S257" s="8"/>
      <c r="T257" s="8"/>
      <c r="U257" s="8"/>
      <c r="V257" s="8"/>
      <c r="W257" s="8"/>
      <c r="X257" s="8"/>
    </row>
    <row r="258" spans="1:24" ht="12" customHeight="1">
      <c r="A258" s="134" t="s">
        <v>270</v>
      </c>
      <c r="B258" s="117">
        <v>-1</v>
      </c>
      <c r="C258" s="117">
        <v>0</v>
      </c>
      <c r="D258" s="117">
        <v>0</v>
      </c>
      <c r="E258" s="117">
        <v>1</v>
      </c>
      <c r="F258" s="117">
        <v>2</v>
      </c>
      <c r="G258" s="117">
        <v>-1</v>
      </c>
      <c r="H258" s="117">
        <v>2</v>
      </c>
      <c r="I258" s="117">
        <v>-1</v>
      </c>
      <c r="J258" s="117">
        <v>0</v>
      </c>
      <c r="K258" s="152" t="s">
        <v>220</v>
      </c>
      <c r="L258" s="152" t="s">
        <v>219</v>
      </c>
      <c r="M258" s="135"/>
      <c r="N258" s="8"/>
      <c r="O258" s="8"/>
      <c r="P258" s="8"/>
      <c r="Q258" s="8"/>
      <c r="R258" s="8"/>
      <c r="S258" s="8"/>
      <c r="T258" s="8"/>
      <c r="U258" s="8"/>
      <c r="V258" s="8"/>
      <c r="W258" s="8"/>
      <c r="X258" s="8"/>
    </row>
    <row r="259" spans="1:24" ht="12" customHeight="1">
      <c r="A259" s="138" t="s">
        <v>818</v>
      </c>
      <c r="B259" s="117"/>
      <c r="C259" s="117"/>
      <c r="D259" s="117"/>
      <c r="E259" s="117"/>
      <c r="F259" s="117"/>
      <c r="G259" s="117"/>
      <c r="H259" s="117"/>
      <c r="I259" s="117"/>
      <c r="J259" s="117"/>
      <c r="K259" s="132"/>
      <c r="M259" s="135"/>
      <c r="N259" s="8"/>
      <c r="O259" s="8"/>
      <c r="P259" s="8"/>
      <c r="Q259" s="8"/>
      <c r="R259" s="8"/>
      <c r="S259" s="8"/>
      <c r="T259" s="8"/>
      <c r="U259" s="8"/>
      <c r="V259" s="8"/>
      <c r="W259" s="8"/>
      <c r="X259" s="8"/>
    </row>
    <row r="260" spans="1:24" ht="12" customHeight="1">
      <c r="A260" s="134" t="s">
        <v>382</v>
      </c>
      <c r="B260" s="117">
        <v>0</v>
      </c>
      <c r="C260" s="117">
        <v>3</v>
      </c>
      <c r="D260" s="117">
        <v>3</v>
      </c>
      <c r="E260" s="117">
        <v>5</v>
      </c>
      <c r="F260" s="117">
        <v>2</v>
      </c>
      <c r="G260" s="117">
        <v>0</v>
      </c>
      <c r="H260" s="117">
        <v>3</v>
      </c>
      <c r="I260" s="117">
        <v>4</v>
      </c>
      <c r="J260" s="117">
        <v>0</v>
      </c>
      <c r="K260" s="152" t="s">
        <v>222</v>
      </c>
      <c r="L260" s="152" t="s">
        <v>221</v>
      </c>
      <c r="M260" s="135"/>
      <c r="N260" s="8"/>
      <c r="O260" s="8"/>
      <c r="P260" s="8"/>
      <c r="Q260" s="8"/>
      <c r="R260" s="8"/>
      <c r="S260" s="8"/>
      <c r="T260" s="8"/>
      <c r="U260" s="8"/>
      <c r="V260" s="8"/>
      <c r="W260" s="8"/>
      <c r="X260" s="8"/>
    </row>
    <row r="261" spans="1:24" ht="12" customHeight="1">
      <c r="A261" s="134" t="s">
        <v>383</v>
      </c>
      <c r="B261" s="117">
        <v>2</v>
      </c>
      <c r="C261" s="117">
        <v>4</v>
      </c>
      <c r="D261" s="117">
        <v>4</v>
      </c>
      <c r="E261" s="117">
        <v>0</v>
      </c>
      <c r="F261" s="117">
        <v>7</v>
      </c>
      <c r="G261" s="117">
        <v>5</v>
      </c>
      <c r="H261" s="117">
        <v>2</v>
      </c>
      <c r="I261" s="117">
        <v>4</v>
      </c>
      <c r="J261" s="117">
        <v>0</v>
      </c>
      <c r="K261" s="152" t="s">
        <v>144</v>
      </c>
      <c r="L261" s="152" t="s">
        <v>143</v>
      </c>
      <c r="M261" s="135"/>
      <c r="N261" s="8"/>
      <c r="O261" s="8"/>
      <c r="P261" s="8"/>
      <c r="Q261" s="8"/>
      <c r="R261" s="8"/>
      <c r="S261" s="8"/>
      <c r="T261" s="8"/>
      <c r="U261" s="8"/>
      <c r="V261" s="8"/>
      <c r="W261" s="8"/>
      <c r="X261" s="8"/>
    </row>
    <row r="262" spans="1:24" ht="12" customHeight="1">
      <c r="A262" s="138" t="s">
        <v>822</v>
      </c>
      <c r="B262" s="117"/>
      <c r="C262" s="117"/>
      <c r="D262" s="117"/>
      <c r="E262" s="117"/>
      <c r="F262" s="117"/>
      <c r="G262" s="117"/>
      <c r="H262" s="117"/>
      <c r="I262" s="117"/>
      <c r="J262" s="117"/>
      <c r="M262" s="135"/>
      <c r="N262" s="8"/>
      <c r="O262" s="8"/>
      <c r="P262" s="8"/>
      <c r="Q262" s="8"/>
      <c r="R262" s="8"/>
      <c r="S262" s="8"/>
      <c r="T262" s="8"/>
      <c r="U262" s="8"/>
      <c r="V262" s="8"/>
      <c r="W262" s="8"/>
      <c r="X262" s="8"/>
    </row>
    <row r="263" spans="1:24" ht="12" customHeight="1">
      <c r="A263" s="134" t="s">
        <v>740</v>
      </c>
      <c r="B263" s="117"/>
      <c r="C263" s="117"/>
      <c r="D263" s="117"/>
      <c r="E263" s="117"/>
      <c r="F263" s="117"/>
      <c r="G263" s="117"/>
      <c r="H263" s="117"/>
      <c r="I263" s="117"/>
      <c r="J263" s="117"/>
      <c r="M263" s="135"/>
      <c r="N263" s="8"/>
      <c r="O263" s="8"/>
      <c r="P263" s="8"/>
      <c r="Q263" s="8"/>
      <c r="R263" s="8"/>
      <c r="S263" s="8"/>
      <c r="T263" s="8"/>
      <c r="U263" s="8"/>
      <c r="V263" s="8"/>
      <c r="W263" s="8"/>
      <c r="X263" s="8"/>
    </row>
    <row r="264" spans="1:24" ht="12" customHeight="1">
      <c r="A264" s="134" t="s">
        <v>741</v>
      </c>
      <c r="B264" s="117"/>
      <c r="C264" s="117"/>
      <c r="D264" s="117"/>
      <c r="E264" s="117"/>
      <c r="F264" s="117"/>
      <c r="G264" s="117"/>
      <c r="H264" s="117"/>
      <c r="I264" s="117"/>
      <c r="J264" s="117"/>
      <c r="M264" s="135"/>
      <c r="N264" s="8"/>
      <c r="O264" s="8"/>
      <c r="P264" s="8"/>
      <c r="Q264" s="8"/>
      <c r="R264" s="8"/>
      <c r="S264" s="8"/>
      <c r="T264" s="8"/>
      <c r="U264" s="8"/>
      <c r="V264" s="8"/>
      <c r="W264" s="8"/>
      <c r="X264" s="8"/>
    </row>
    <row r="265" spans="1:24" ht="12" customHeight="1">
      <c r="A265" s="134" t="s">
        <v>742</v>
      </c>
      <c r="B265" s="117"/>
      <c r="C265" s="117"/>
      <c r="D265" s="117"/>
      <c r="E265" s="117"/>
      <c r="F265" s="117"/>
      <c r="G265" s="117"/>
      <c r="H265" s="117"/>
      <c r="I265" s="117"/>
      <c r="J265" s="117"/>
      <c r="N265" s="8"/>
      <c r="O265" s="8"/>
      <c r="P265" s="8"/>
      <c r="Q265" s="8"/>
      <c r="R265" s="8"/>
      <c r="S265" s="8"/>
      <c r="T265" s="8"/>
      <c r="U265" s="8"/>
      <c r="V265" s="8"/>
      <c r="W265" s="8"/>
      <c r="X265" s="8"/>
    </row>
    <row r="266" spans="1:24" ht="12" customHeight="1">
      <c r="A266" s="134" t="s">
        <v>743</v>
      </c>
      <c r="B266" s="117"/>
      <c r="C266" s="117"/>
      <c r="D266" s="117"/>
      <c r="E266" s="117"/>
      <c r="F266" s="117"/>
      <c r="G266" s="117"/>
      <c r="H266" s="117"/>
      <c r="I266" s="117"/>
      <c r="J266" s="117"/>
      <c r="N266" s="8"/>
      <c r="O266" s="8"/>
      <c r="P266" s="8"/>
      <c r="Q266" s="8"/>
      <c r="R266" s="8"/>
      <c r="S266" s="8"/>
      <c r="T266" s="8"/>
      <c r="U266" s="8"/>
      <c r="V266" s="8"/>
      <c r="W266" s="8"/>
      <c r="X266" s="8"/>
    </row>
    <row r="267" spans="1:24" ht="12" customHeight="1">
      <c r="A267" s="134"/>
      <c r="B267" s="117"/>
      <c r="C267" s="117"/>
      <c r="D267" s="117"/>
      <c r="E267" s="117"/>
      <c r="F267" s="117"/>
      <c r="G267" s="117"/>
      <c r="H267" s="117"/>
      <c r="I267" s="117"/>
      <c r="J267" s="117"/>
      <c r="M267" s="135"/>
      <c r="N267" s="8"/>
      <c r="O267" s="8"/>
      <c r="P267" s="8"/>
      <c r="Q267" s="8"/>
      <c r="R267" s="8"/>
      <c r="S267" s="8"/>
      <c r="T267" s="8"/>
      <c r="U267" s="8"/>
      <c r="V267" s="8"/>
      <c r="W267" s="8"/>
      <c r="X267" s="8"/>
    </row>
    <row r="268" spans="1:24" ht="12" customHeight="1">
      <c r="A268" s="134"/>
      <c r="B268" s="117"/>
      <c r="C268" s="117"/>
      <c r="D268" s="117"/>
      <c r="E268" s="117"/>
      <c r="F268" s="117"/>
      <c r="G268" s="117"/>
      <c r="H268" s="117"/>
      <c r="I268" s="117"/>
      <c r="J268" s="117"/>
      <c r="M268" s="135"/>
      <c r="N268" s="8"/>
      <c r="O268" s="8"/>
      <c r="P268" s="8"/>
      <c r="Q268" s="8"/>
      <c r="R268" s="8"/>
      <c r="S268" s="8"/>
      <c r="T268" s="8"/>
      <c r="U268" s="8"/>
      <c r="V268" s="8"/>
      <c r="W268" s="8"/>
      <c r="X268" s="8"/>
    </row>
    <row r="269" spans="1:24" ht="12" customHeight="1">
      <c r="A269" s="113"/>
      <c r="B269" s="113"/>
      <c r="C269" s="113"/>
      <c r="D269" s="113"/>
      <c r="E269" s="113"/>
      <c r="F269" s="113"/>
      <c r="G269" s="113"/>
      <c r="H269" s="113"/>
      <c r="I269" s="113"/>
      <c r="J269" s="113"/>
      <c r="L269" s="137"/>
      <c r="N269" s="8"/>
      <c r="O269" s="8"/>
      <c r="P269" s="8"/>
      <c r="Q269" s="8"/>
      <c r="R269" s="8"/>
      <c r="S269" s="8"/>
      <c r="T269" s="8"/>
      <c r="U269" s="8"/>
      <c r="V269" s="8"/>
      <c r="W269" s="8"/>
      <c r="X269" s="8"/>
    </row>
    <row r="270" spans="1:24" ht="12" customHeight="1">
      <c r="A270" s="133" t="s">
        <v>320</v>
      </c>
      <c r="B270" s="47" t="s">
        <v>131</v>
      </c>
      <c r="C270" s="47" t="s">
        <v>132</v>
      </c>
      <c r="D270" s="47" t="s">
        <v>133</v>
      </c>
      <c r="E270" s="47" t="s">
        <v>134</v>
      </c>
      <c r="F270" s="47" t="s">
        <v>135</v>
      </c>
      <c r="G270" s="47" t="s">
        <v>136</v>
      </c>
      <c r="H270" s="47" t="s">
        <v>137</v>
      </c>
      <c r="I270" s="47" t="s">
        <v>138</v>
      </c>
      <c r="J270" s="47" t="s">
        <v>139</v>
      </c>
      <c r="K270" s="8"/>
      <c r="L270" s="8"/>
      <c r="N270" s="8"/>
      <c r="O270" s="8"/>
      <c r="P270" s="8"/>
      <c r="Q270" s="8"/>
      <c r="R270" s="8"/>
      <c r="S270" s="8"/>
      <c r="T270" s="8"/>
      <c r="U270" s="8"/>
      <c r="V270" s="8"/>
      <c r="W270" s="8"/>
      <c r="X270" s="8"/>
    </row>
    <row r="271" spans="1:24" ht="12" customHeight="1">
      <c r="A271" s="134" t="s">
        <v>186</v>
      </c>
      <c r="B271" s="117">
        <v>1</v>
      </c>
      <c r="C271" s="117">
        <v>1</v>
      </c>
      <c r="D271" s="117">
        <v>1</v>
      </c>
      <c r="E271" s="117">
        <v>-1</v>
      </c>
      <c r="F271" s="117">
        <v>-1</v>
      </c>
      <c r="G271" s="117">
        <v>-1</v>
      </c>
      <c r="H271" s="117">
        <v>1</v>
      </c>
      <c r="I271" s="117">
        <v>0</v>
      </c>
      <c r="J271" s="117">
        <v>-1</v>
      </c>
      <c r="K271" s="152" t="s">
        <v>620</v>
      </c>
      <c r="L271" s="135" t="s">
        <v>62</v>
      </c>
      <c r="N271" s="8"/>
      <c r="O271" s="8"/>
      <c r="P271" s="8"/>
      <c r="Q271" s="8"/>
      <c r="R271" s="8"/>
      <c r="S271" s="8"/>
      <c r="T271" s="8"/>
      <c r="U271" s="8"/>
      <c r="V271" s="8"/>
      <c r="W271" s="8"/>
      <c r="X271" s="8"/>
    </row>
    <row r="272" spans="1:24" ht="12" customHeight="1">
      <c r="A272" s="138" t="s">
        <v>817</v>
      </c>
      <c r="B272" s="117"/>
      <c r="C272" s="117"/>
      <c r="D272" s="117"/>
      <c r="E272" s="117"/>
      <c r="F272" s="117"/>
      <c r="G272" s="117"/>
      <c r="H272" s="117"/>
      <c r="I272" s="117"/>
      <c r="J272" s="117"/>
      <c r="M272" s="137"/>
      <c r="N272" s="8"/>
      <c r="O272" s="8"/>
      <c r="P272" s="8"/>
      <c r="Q272" s="8"/>
      <c r="R272" s="8"/>
      <c r="S272" s="8"/>
      <c r="T272" s="8"/>
      <c r="U272" s="8"/>
      <c r="V272" s="8"/>
      <c r="W272" s="8"/>
      <c r="X272" s="8"/>
    </row>
    <row r="273" spans="1:24" ht="12" customHeight="1">
      <c r="A273" s="134" t="s">
        <v>191</v>
      </c>
      <c r="B273" s="117">
        <v>0</v>
      </c>
      <c r="C273" s="117">
        <v>1</v>
      </c>
      <c r="D273" s="117">
        <v>0</v>
      </c>
      <c r="E273" s="117">
        <v>-1</v>
      </c>
      <c r="F273" s="117">
        <v>0</v>
      </c>
      <c r="G273" s="117">
        <v>1</v>
      </c>
      <c r="H273" s="117">
        <v>2</v>
      </c>
      <c r="I273" s="117">
        <v>0</v>
      </c>
      <c r="J273" s="117">
        <v>-1</v>
      </c>
      <c r="K273" s="152" t="s">
        <v>150</v>
      </c>
      <c r="L273" s="135" t="s">
        <v>149</v>
      </c>
      <c r="M273" s="8"/>
      <c r="N273" s="8"/>
      <c r="O273" s="8"/>
      <c r="P273" s="8"/>
      <c r="Q273" s="8"/>
      <c r="R273" s="8"/>
      <c r="S273" s="8"/>
      <c r="T273" s="8"/>
      <c r="U273" s="8"/>
      <c r="V273" s="8"/>
      <c r="W273" s="8"/>
      <c r="X273" s="8"/>
    </row>
    <row r="274" spans="1:24" ht="12" customHeight="1">
      <c r="A274" s="134" t="s">
        <v>890</v>
      </c>
      <c r="B274" s="117">
        <v>0</v>
      </c>
      <c r="C274" s="117">
        <v>0</v>
      </c>
      <c r="D274" s="117">
        <v>1</v>
      </c>
      <c r="E274" s="117">
        <v>-1</v>
      </c>
      <c r="F274" s="117">
        <v>-1</v>
      </c>
      <c r="G274" s="117">
        <v>3</v>
      </c>
      <c r="H274" s="117">
        <v>1</v>
      </c>
      <c r="I274" s="117">
        <v>3</v>
      </c>
      <c r="J274" s="117">
        <v>-1</v>
      </c>
      <c r="K274" s="152" t="s">
        <v>621</v>
      </c>
      <c r="L274" s="135" t="s">
        <v>63</v>
      </c>
      <c r="M274" s="152"/>
      <c r="N274" s="8"/>
      <c r="O274" s="8"/>
      <c r="P274" s="8"/>
      <c r="Q274" s="8"/>
      <c r="R274" s="8"/>
      <c r="S274" s="8"/>
      <c r="T274" s="8"/>
      <c r="U274" s="8"/>
      <c r="V274" s="8"/>
      <c r="W274" s="8"/>
      <c r="X274" s="8"/>
    </row>
    <row r="275" spans="1:24" ht="12" customHeight="1">
      <c r="A275" s="134" t="s">
        <v>275</v>
      </c>
      <c r="B275" s="117">
        <v>1</v>
      </c>
      <c r="C275" s="117">
        <v>1</v>
      </c>
      <c r="D275" s="117">
        <v>1</v>
      </c>
      <c r="E275" s="117">
        <v>0</v>
      </c>
      <c r="F275" s="117">
        <v>-1</v>
      </c>
      <c r="G275" s="117">
        <v>0</v>
      </c>
      <c r="H275" s="117">
        <v>1</v>
      </c>
      <c r="I275" s="117">
        <v>0</v>
      </c>
      <c r="J275" s="117">
        <v>-1</v>
      </c>
      <c r="K275" s="152" t="s">
        <v>622</v>
      </c>
      <c r="L275" s="135" t="s">
        <v>262</v>
      </c>
      <c r="N275" s="8"/>
      <c r="O275" s="8"/>
      <c r="P275" s="8"/>
      <c r="Q275" s="8"/>
      <c r="R275" s="8"/>
      <c r="S275" s="8"/>
      <c r="T275" s="8"/>
      <c r="U275" s="8"/>
      <c r="V275" s="8"/>
      <c r="W275" s="8"/>
      <c r="X275" s="8"/>
    </row>
    <row r="276" spans="1:24" ht="12" customHeight="1">
      <c r="A276" s="138" t="s">
        <v>818</v>
      </c>
      <c r="B276" s="117"/>
      <c r="C276" s="117"/>
      <c r="D276" s="117"/>
      <c r="E276" s="117"/>
      <c r="F276" s="117"/>
      <c r="G276" s="117"/>
      <c r="H276" s="117"/>
      <c r="I276" s="117"/>
      <c r="J276" s="117"/>
      <c r="M276" s="152"/>
      <c r="N276" s="8"/>
      <c r="O276" s="8"/>
      <c r="P276" s="8"/>
      <c r="Q276" s="8"/>
      <c r="R276" s="8"/>
      <c r="S276" s="8"/>
      <c r="T276" s="8"/>
      <c r="U276" s="8"/>
      <c r="V276" s="8"/>
      <c r="W276" s="8"/>
      <c r="X276" s="8"/>
    </row>
    <row r="277" spans="1:24" ht="12" customHeight="1">
      <c r="A277" s="134" t="s">
        <v>744</v>
      </c>
      <c r="B277" s="117">
        <v>1</v>
      </c>
      <c r="C277" s="117">
        <v>2</v>
      </c>
      <c r="D277" s="117">
        <v>2</v>
      </c>
      <c r="E277" s="117">
        <v>-1</v>
      </c>
      <c r="F277" s="117">
        <v>0</v>
      </c>
      <c r="G277" s="117">
        <v>1</v>
      </c>
      <c r="H277" s="117">
        <v>2</v>
      </c>
      <c r="I277" s="117">
        <v>0</v>
      </c>
      <c r="J277" s="117">
        <v>-1</v>
      </c>
      <c r="K277" s="136" t="s">
        <v>148</v>
      </c>
      <c r="L277" s="135" t="s">
        <v>145</v>
      </c>
      <c r="N277" s="8"/>
      <c r="O277" s="8"/>
      <c r="P277" s="8"/>
      <c r="Q277" s="8"/>
      <c r="R277" s="8"/>
      <c r="S277" s="8"/>
      <c r="T277" s="8"/>
      <c r="U277" s="8"/>
      <c r="V277" s="8"/>
      <c r="W277" s="8"/>
      <c r="X277" s="8"/>
    </row>
    <row r="278" spans="1:24" ht="12" customHeight="1">
      <c r="A278" s="134" t="s">
        <v>384</v>
      </c>
      <c r="B278" s="117">
        <v>1</v>
      </c>
      <c r="C278" s="117">
        <v>1</v>
      </c>
      <c r="D278" s="117">
        <v>1</v>
      </c>
      <c r="E278" s="117">
        <v>-1</v>
      </c>
      <c r="F278" s="117">
        <v>4</v>
      </c>
      <c r="G278" s="117">
        <v>3</v>
      </c>
      <c r="H278" s="117">
        <v>1</v>
      </c>
      <c r="I278" s="117">
        <v>4</v>
      </c>
      <c r="J278" s="117">
        <v>-1</v>
      </c>
      <c r="K278" s="152" t="s">
        <v>147</v>
      </c>
      <c r="L278" s="135" t="s">
        <v>146</v>
      </c>
      <c r="M278" s="152"/>
      <c r="N278" s="8"/>
      <c r="O278" s="8"/>
      <c r="P278" s="8"/>
      <c r="Q278" s="8"/>
      <c r="R278" s="8"/>
      <c r="S278" s="8"/>
      <c r="T278" s="8"/>
      <c r="U278" s="8"/>
      <c r="V278" s="8"/>
      <c r="W278" s="8"/>
      <c r="X278" s="8"/>
    </row>
    <row r="279" spans="1:24" ht="12" customHeight="1">
      <c r="A279" s="134" t="s">
        <v>385</v>
      </c>
      <c r="B279" s="117">
        <v>0</v>
      </c>
      <c r="C279" s="117">
        <v>0</v>
      </c>
      <c r="D279" s="117">
        <v>0</v>
      </c>
      <c r="E279" s="117">
        <v>0</v>
      </c>
      <c r="F279" s="117">
        <v>0</v>
      </c>
      <c r="G279" s="117">
        <v>0</v>
      </c>
      <c r="H279" s="117">
        <v>6</v>
      </c>
      <c r="I279" s="117">
        <v>1</v>
      </c>
      <c r="J279" s="117">
        <v>6</v>
      </c>
      <c r="K279" s="152" t="s">
        <v>623</v>
      </c>
      <c r="L279" s="135" t="s">
        <v>261</v>
      </c>
      <c r="M279" s="152"/>
      <c r="N279" s="8"/>
      <c r="O279" s="8"/>
      <c r="P279" s="8"/>
      <c r="Q279" s="8"/>
      <c r="R279" s="8"/>
      <c r="S279" s="8"/>
      <c r="T279" s="8"/>
      <c r="U279" s="8"/>
      <c r="V279" s="8"/>
      <c r="W279" s="8"/>
      <c r="X279" s="8"/>
    </row>
    <row r="280" spans="1:24" ht="12" customHeight="1">
      <c r="A280" s="134" t="s">
        <v>386</v>
      </c>
      <c r="B280" s="117">
        <v>3</v>
      </c>
      <c r="C280" s="117">
        <v>3</v>
      </c>
      <c r="D280" s="117">
        <v>1</v>
      </c>
      <c r="E280" s="117">
        <v>0</v>
      </c>
      <c r="F280" s="117">
        <v>-1</v>
      </c>
      <c r="G280" s="117">
        <v>0</v>
      </c>
      <c r="H280" s="117">
        <v>1</v>
      </c>
      <c r="I280" s="117">
        <v>0</v>
      </c>
      <c r="J280" s="117">
        <v>3</v>
      </c>
      <c r="K280" s="152" t="s">
        <v>624</v>
      </c>
      <c r="L280" s="135" t="s">
        <v>72</v>
      </c>
      <c r="N280" s="8"/>
      <c r="O280" s="8"/>
      <c r="P280" s="8"/>
      <c r="Q280" s="8"/>
      <c r="R280" s="8"/>
      <c r="S280" s="8"/>
      <c r="T280" s="8"/>
      <c r="U280" s="8"/>
      <c r="V280" s="8"/>
      <c r="W280" s="8"/>
      <c r="X280" s="8"/>
    </row>
    <row r="281" spans="1:24" ht="12" customHeight="1">
      <c r="A281" s="138" t="s">
        <v>822</v>
      </c>
      <c r="B281" s="117"/>
      <c r="C281" s="117"/>
      <c r="D281" s="117"/>
      <c r="E281" s="117"/>
      <c r="F281" s="117"/>
      <c r="G281" s="117"/>
      <c r="H281" s="117"/>
      <c r="I281" s="117"/>
      <c r="J281" s="117"/>
      <c r="N281" s="8"/>
      <c r="O281" s="8"/>
      <c r="P281" s="8"/>
      <c r="Q281" s="8"/>
      <c r="R281" s="8"/>
      <c r="S281" s="8"/>
      <c r="T281" s="8"/>
      <c r="U281" s="8"/>
      <c r="V281" s="8"/>
      <c r="W281" s="8"/>
      <c r="X281" s="8"/>
    </row>
    <row r="282" spans="1:24" ht="12" customHeight="1">
      <c r="A282" s="134" t="s">
        <v>745</v>
      </c>
      <c r="B282" s="117"/>
      <c r="C282" s="117"/>
      <c r="D282" s="117"/>
      <c r="E282" s="117"/>
      <c r="F282" s="117"/>
      <c r="G282" s="117"/>
      <c r="H282" s="117"/>
      <c r="I282" s="117"/>
      <c r="J282" s="117"/>
      <c r="N282" s="8"/>
      <c r="O282" s="8"/>
      <c r="P282" s="8"/>
      <c r="Q282" s="8"/>
      <c r="R282" s="8"/>
      <c r="S282" s="8"/>
      <c r="T282" s="8"/>
      <c r="U282" s="8"/>
      <c r="V282" s="8"/>
      <c r="W282" s="8"/>
      <c r="X282" s="8"/>
    </row>
    <row r="283" spans="1:24" ht="12" customHeight="1">
      <c r="A283" s="134" t="s">
        <v>746</v>
      </c>
      <c r="B283" s="117"/>
      <c r="C283" s="117"/>
      <c r="D283" s="117"/>
      <c r="E283" s="117"/>
      <c r="F283" s="117"/>
      <c r="G283" s="117"/>
      <c r="H283" s="117"/>
      <c r="I283" s="117"/>
      <c r="J283" s="117"/>
      <c r="N283" s="8"/>
      <c r="O283" s="8"/>
      <c r="P283" s="8"/>
      <c r="Q283" s="8"/>
      <c r="R283" s="8"/>
      <c r="S283" s="8"/>
      <c r="T283" s="8"/>
      <c r="U283" s="8"/>
      <c r="V283" s="8"/>
      <c r="W283" s="8"/>
      <c r="X283" s="8"/>
    </row>
    <row r="284" spans="1:24" ht="12" customHeight="1">
      <c r="A284" s="134" t="s">
        <v>747</v>
      </c>
      <c r="B284" s="117"/>
      <c r="C284" s="117"/>
      <c r="D284" s="117"/>
      <c r="E284" s="117"/>
      <c r="F284" s="117"/>
      <c r="G284" s="117"/>
      <c r="H284" s="117"/>
      <c r="I284" s="117"/>
      <c r="J284" s="117"/>
      <c r="N284" s="8"/>
      <c r="O284" s="8"/>
      <c r="P284" s="8"/>
      <c r="Q284" s="8"/>
      <c r="R284" s="8"/>
      <c r="S284" s="8"/>
      <c r="T284" s="8"/>
      <c r="U284" s="8"/>
      <c r="V284" s="8"/>
      <c r="W284" s="8"/>
      <c r="X284" s="8"/>
    </row>
    <row r="285" spans="1:24" ht="12" customHeight="1">
      <c r="A285" s="134" t="s">
        <v>892</v>
      </c>
      <c r="B285" s="117">
        <v>0</v>
      </c>
      <c r="C285" s="117">
        <v>0</v>
      </c>
      <c r="D285" s="117">
        <v>0</v>
      </c>
      <c r="E285" s="117">
        <v>0</v>
      </c>
      <c r="F285" s="117">
        <v>0</v>
      </c>
      <c r="G285" s="117">
        <v>0</v>
      </c>
      <c r="H285" s="117">
        <v>6</v>
      </c>
      <c r="I285" s="117">
        <v>1</v>
      </c>
      <c r="J285" s="117">
        <v>6</v>
      </c>
      <c r="K285" s="152" t="s">
        <v>626</v>
      </c>
      <c r="L285" s="135" t="s">
        <v>625</v>
      </c>
      <c r="N285" s="8"/>
      <c r="O285" s="8"/>
      <c r="P285" s="8"/>
      <c r="Q285" s="8"/>
      <c r="R285" s="8"/>
      <c r="S285" s="8"/>
      <c r="T285" s="8"/>
      <c r="U285" s="8"/>
      <c r="V285" s="8"/>
      <c r="W285" s="8"/>
      <c r="X285" s="8"/>
    </row>
    <row r="286" spans="1:24" ht="12" customHeight="1">
      <c r="A286" s="134" t="s">
        <v>891</v>
      </c>
      <c r="B286" s="117">
        <v>1</v>
      </c>
      <c r="C286" s="117">
        <v>1</v>
      </c>
      <c r="D286" s="117">
        <v>1</v>
      </c>
      <c r="E286" s="117">
        <v>0</v>
      </c>
      <c r="F286" s="117">
        <v>3</v>
      </c>
      <c r="G286" s="117">
        <v>2</v>
      </c>
      <c r="H286" s="117">
        <v>6</v>
      </c>
      <c r="I286" s="117">
        <v>3</v>
      </c>
      <c r="J286" s="117">
        <v>1</v>
      </c>
      <c r="K286" s="152" t="s">
        <v>627</v>
      </c>
      <c r="L286" s="135" t="s">
        <v>687</v>
      </c>
      <c r="N286" s="8"/>
      <c r="O286" s="8"/>
      <c r="P286" s="8"/>
      <c r="Q286" s="8"/>
      <c r="R286" s="8"/>
      <c r="S286" s="8"/>
      <c r="T286" s="8"/>
      <c r="U286" s="8"/>
      <c r="V286" s="8"/>
      <c r="W286" s="8"/>
      <c r="X286" s="8"/>
    </row>
    <row r="287" spans="1:24" ht="12" customHeight="1">
      <c r="A287" s="134" t="s">
        <v>748</v>
      </c>
      <c r="B287" s="117"/>
      <c r="C287" s="117"/>
      <c r="D287" s="117"/>
      <c r="E287" s="117"/>
      <c r="F287" s="117"/>
      <c r="G287" s="117"/>
      <c r="H287" s="117"/>
      <c r="I287" s="117"/>
      <c r="J287" s="117"/>
      <c r="M287" s="137"/>
      <c r="N287" s="8"/>
      <c r="O287" s="8"/>
      <c r="P287" s="8"/>
      <c r="Q287" s="8"/>
      <c r="R287" s="8"/>
      <c r="S287" s="8"/>
      <c r="T287" s="8"/>
      <c r="U287" s="8"/>
      <c r="V287" s="8"/>
      <c r="W287" s="8"/>
      <c r="X287" s="8"/>
    </row>
    <row r="288" spans="1:24" ht="12" customHeight="1">
      <c r="A288" s="134" t="s">
        <v>689</v>
      </c>
      <c r="B288" s="117">
        <v>4</v>
      </c>
      <c r="C288" s="117">
        <v>4</v>
      </c>
      <c r="D288" s="117">
        <v>3</v>
      </c>
      <c r="E288" s="117">
        <v>0</v>
      </c>
      <c r="F288" s="117">
        <v>-1</v>
      </c>
      <c r="G288" s="117">
        <v>1</v>
      </c>
      <c r="H288" s="117">
        <v>1</v>
      </c>
      <c r="I288" s="117">
        <v>0</v>
      </c>
      <c r="J288" s="117">
        <v>3</v>
      </c>
      <c r="K288" s="136" t="s">
        <v>628</v>
      </c>
      <c r="L288" s="135" t="s">
        <v>629</v>
      </c>
      <c r="M288" s="8"/>
      <c r="N288" s="8"/>
      <c r="O288" s="8"/>
      <c r="P288" s="8"/>
      <c r="Q288" s="8"/>
      <c r="R288" s="8"/>
      <c r="S288" s="8"/>
      <c r="T288" s="8"/>
      <c r="U288" s="8"/>
      <c r="V288" s="8"/>
      <c r="W288" s="8"/>
      <c r="X288" s="8"/>
    </row>
    <row r="289" spans="1:24" ht="12" customHeight="1">
      <c r="A289" s="134" t="s">
        <v>526</v>
      </c>
      <c r="B289" s="117">
        <v>1</v>
      </c>
      <c r="C289" s="117">
        <v>1</v>
      </c>
      <c r="D289" s="117">
        <v>2</v>
      </c>
      <c r="E289" s="117">
        <v>5</v>
      </c>
      <c r="F289" s="117">
        <v>-1</v>
      </c>
      <c r="G289" s="117">
        <v>4</v>
      </c>
      <c r="H289" s="117">
        <v>2</v>
      </c>
      <c r="I289" s="117">
        <v>3</v>
      </c>
      <c r="J289" s="117">
        <v>3</v>
      </c>
      <c r="K289" s="136" t="s">
        <v>630</v>
      </c>
      <c r="L289" s="135" t="s">
        <v>698</v>
      </c>
      <c r="M289" s="135"/>
      <c r="N289" s="8"/>
      <c r="O289" s="8"/>
      <c r="P289" s="8"/>
      <c r="Q289" s="8"/>
      <c r="R289" s="8"/>
      <c r="S289" s="8"/>
      <c r="T289" s="8"/>
      <c r="U289" s="8"/>
      <c r="V289" s="8"/>
      <c r="W289" s="8"/>
      <c r="X289" s="8"/>
    </row>
    <row r="290" spans="1:24" ht="12" customHeight="1">
      <c r="A290" s="134" t="s">
        <v>749</v>
      </c>
      <c r="B290" s="117"/>
      <c r="C290" s="117"/>
      <c r="D290" s="117"/>
      <c r="E290" s="117"/>
      <c r="F290" s="117"/>
      <c r="G290" s="117"/>
      <c r="H290" s="117"/>
      <c r="I290" s="117"/>
      <c r="J290" s="117"/>
      <c r="N290" s="8"/>
      <c r="O290" s="8"/>
      <c r="P290" s="8"/>
      <c r="Q290" s="8"/>
      <c r="R290" s="8"/>
      <c r="S290" s="8"/>
      <c r="T290" s="8"/>
      <c r="U290" s="8"/>
      <c r="V290" s="8"/>
      <c r="W290" s="8"/>
      <c r="X290" s="8"/>
    </row>
    <row r="291" spans="1:24" ht="12" customHeight="1">
      <c r="A291" s="138" t="s">
        <v>827</v>
      </c>
      <c r="B291" s="117"/>
      <c r="C291" s="117"/>
      <c r="D291" s="117"/>
      <c r="E291" s="117"/>
      <c r="F291" s="117"/>
      <c r="G291" s="117"/>
      <c r="H291" s="117"/>
      <c r="I291" s="117"/>
      <c r="J291" s="117"/>
      <c r="M291" s="135"/>
      <c r="N291" s="8"/>
      <c r="O291" s="8"/>
      <c r="P291" s="8"/>
      <c r="Q291" s="8"/>
      <c r="R291" s="8"/>
      <c r="S291" s="8"/>
      <c r="T291" s="8"/>
      <c r="U291" s="8"/>
      <c r="V291" s="8"/>
      <c r="W291" s="8"/>
      <c r="X291" s="8"/>
    </row>
    <row r="292" spans="1:24" ht="12" customHeight="1">
      <c r="A292" s="134" t="s">
        <v>750</v>
      </c>
      <c r="B292" s="117"/>
      <c r="C292" s="117"/>
      <c r="D292" s="117"/>
      <c r="E292" s="117"/>
      <c r="F292" s="117"/>
      <c r="G292" s="117"/>
      <c r="H292" s="117"/>
      <c r="I292" s="117"/>
      <c r="J292" s="117"/>
      <c r="M292" s="135"/>
      <c r="N292" s="8"/>
      <c r="O292" s="8"/>
      <c r="P292" s="8"/>
      <c r="Q292" s="8"/>
      <c r="R292" s="8"/>
      <c r="S292" s="8"/>
      <c r="T292" s="8"/>
      <c r="U292" s="8"/>
      <c r="V292" s="8"/>
      <c r="W292" s="8"/>
      <c r="X292" s="8"/>
    </row>
    <row r="293" spans="1:24" ht="12" customHeight="1">
      <c r="A293" s="134" t="s">
        <v>751</v>
      </c>
      <c r="B293" s="117"/>
      <c r="C293" s="117"/>
      <c r="D293" s="117"/>
      <c r="E293" s="117"/>
      <c r="F293" s="117"/>
      <c r="G293" s="117"/>
      <c r="H293" s="117"/>
      <c r="I293" s="117"/>
      <c r="J293" s="117"/>
      <c r="M293" s="135"/>
      <c r="N293" s="8"/>
      <c r="O293" s="8"/>
      <c r="P293" s="8"/>
      <c r="Q293" s="8"/>
      <c r="R293" s="8"/>
      <c r="S293" s="8"/>
      <c r="T293" s="8"/>
      <c r="U293" s="8"/>
      <c r="V293" s="8"/>
      <c r="W293" s="8"/>
      <c r="X293" s="8"/>
    </row>
    <row r="294" spans="1:24" ht="12" customHeight="1">
      <c r="A294" s="134" t="s">
        <v>752</v>
      </c>
      <c r="B294" s="117"/>
      <c r="C294" s="117"/>
      <c r="D294" s="117"/>
      <c r="E294" s="117"/>
      <c r="F294" s="117"/>
      <c r="G294" s="117"/>
      <c r="H294" s="117"/>
      <c r="I294" s="117"/>
      <c r="J294" s="117"/>
      <c r="N294" s="8"/>
      <c r="O294" s="8"/>
      <c r="P294" s="8"/>
      <c r="Q294" s="8"/>
      <c r="R294" s="8"/>
      <c r="S294" s="8"/>
      <c r="T294" s="8"/>
      <c r="U294" s="8"/>
      <c r="V294" s="8"/>
      <c r="W294" s="8"/>
      <c r="X294" s="8"/>
    </row>
    <row r="295" spans="1:24" ht="12" customHeight="1">
      <c r="A295" s="134" t="s">
        <v>753</v>
      </c>
      <c r="B295" s="117"/>
      <c r="C295" s="117"/>
      <c r="D295" s="117"/>
      <c r="E295" s="117"/>
      <c r="F295" s="117"/>
      <c r="G295" s="117"/>
      <c r="H295" s="117"/>
      <c r="I295" s="117"/>
      <c r="J295" s="117"/>
      <c r="M295" s="135"/>
      <c r="N295" s="8"/>
      <c r="O295" s="8"/>
      <c r="P295" s="8"/>
      <c r="Q295" s="8"/>
      <c r="R295" s="8"/>
      <c r="S295" s="8"/>
      <c r="T295" s="8"/>
      <c r="U295" s="8"/>
      <c r="V295" s="8"/>
      <c r="W295" s="8"/>
      <c r="X295" s="8"/>
    </row>
    <row r="296" spans="1:24" ht="12" customHeight="1">
      <c r="A296" s="134" t="s">
        <v>754</v>
      </c>
      <c r="B296" s="117"/>
      <c r="C296" s="117"/>
      <c r="D296" s="117"/>
      <c r="E296" s="117"/>
      <c r="F296" s="117"/>
      <c r="G296" s="117"/>
      <c r="H296" s="117"/>
      <c r="I296" s="117"/>
      <c r="J296" s="117"/>
      <c r="M296" s="135"/>
      <c r="N296" s="8"/>
      <c r="O296" s="8"/>
      <c r="P296" s="8"/>
      <c r="Q296" s="8"/>
      <c r="R296" s="8"/>
      <c r="S296" s="8"/>
      <c r="T296" s="8"/>
      <c r="U296" s="8"/>
      <c r="V296" s="8"/>
      <c r="W296" s="8"/>
      <c r="X296" s="8"/>
    </row>
    <row r="297" spans="1:24" ht="12" customHeight="1">
      <c r="A297" s="134"/>
      <c r="B297" s="117"/>
      <c r="C297" s="117"/>
      <c r="D297" s="117"/>
      <c r="E297" s="117"/>
      <c r="F297" s="117"/>
      <c r="G297" s="117"/>
      <c r="H297" s="117"/>
      <c r="I297" s="117"/>
      <c r="J297" s="117"/>
      <c r="M297" s="135"/>
      <c r="N297" s="8"/>
      <c r="O297" s="8"/>
      <c r="P297" s="8"/>
      <c r="Q297" s="8"/>
      <c r="R297" s="8"/>
      <c r="S297" s="8"/>
      <c r="T297" s="8"/>
      <c r="U297" s="8"/>
      <c r="V297" s="8"/>
      <c r="W297" s="8"/>
      <c r="X297" s="8"/>
    </row>
    <row r="298" spans="1:24" ht="12" customHeight="1">
      <c r="A298" s="134"/>
      <c r="B298" s="117"/>
      <c r="C298" s="117"/>
      <c r="D298" s="117"/>
      <c r="E298" s="117"/>
      <c r="F298" s="117"/>
      <c r="G298" s="117"/>
      <c r="H298" s="117"/>
      <c r="I298" s="117"/>
      <c r="J298" s="117"/>
      <c r="M298" s="135"/>
      <c r="N298" s="8"/>
      <c r="O298" s="8"/>
      <c r="P298" s="8"/>
      <c r="Q298" s="8"/>
      <c r="R298" s="8"/>
      <c r="S298" s="8"/>
      <c r="T298" s="8"/>
      <c r="U298" s="8"/>
      <c r="V298" s="8"/>
      <c r="W298" s="8"/>
      <c r="X298" s="8"/>
    </row>
    <row r="299" spans="1:24" ht="12" customHeight="1">
      <c r="A299" s="113"/>
      <c r="B299" s="113"/>
      <c r="C299" s="113"/>
      <c r="D299" s="113"/>
      <c r="E299" s="113"/>
      <c r="F299" s="113"/>
      <c r="G299" s="113"/>
      <c r="H299" s="113"/>
      <c r="I299" s="113"/>
      <c r="J299" s="113"/>
      <c r="L299" s="137"/>
      <c r="N299" s="8"/>
      <c r="O299" s="8"/>
      <c r="P299" s="8"/>
      <c r="Q299" s="8"/>
      <c r="R299" s="8"/>
      <c r="S299" s="8"/>
      <c r="T299" s="8"/>
      <c r="U299" s="8"/>
      <c r="V299" s="8"/>
      <c r="W299" s="8"/>
      <c r="X299" s="8"/>
    </row>
    <row r="300" spans="1:24" ht="12" customHeight="1">
      <c r="A300" s="133" t="s">
        <v>591</v>
      </c>
      <c r="B300" s="47" t="s">
        <v>131</v>
      </c>
      <c r="C300" s="47" t="s">
        <v>132</v>
      </c>
      <c r="D300" s="47" t="s">
        <v>133</v>
      </c>
      <c r="E300" s="47" t="s">
        <v>134</v>
      </c>
      <c r="F300" s="47" t="s">
        <v>135</v>
      </c>
      <c r="G300" s="47" t="s">
        <v>136</v>
      </c>
      <c r="H300" s="47" t="s">
        <v>137</v>
      </c>
      <c r="I300" s="47" t="s">
        <v>138</v>
      </c>
      <c r="J300" s="47" t="s">
        <v>139</v>
      </c>
      <c r="K300" s="132"/>
      <c r="N300" s="8"/>
      <c r="O300" s="8"/>
      <c r="P300" s="8"/>
      <c r="Q300" s="8"/>
      <c r="R300" s="8"/>
      <c r="S300" s="8"/>
      <c r="T300" s="8"/>
      <c r="U300" s="8"/>
      <c r="V300" s="8"/>
      <c r="W300" s="8"/>
      <c r="X300" s="8"/>
    </row>
    <row r="301" spans="1:24" ht="12" customHeight="1">
      <c r="A301" s="134" t="s">
        <v>592</v>
      </c>
      <c r="B301" s="117">
        <v>0</v>
      </c>
      <c r="C301" s="117">
        <v>0</v>
      </c>
      <c r="D301" s="117">
        <v>-1</v>
      </c>
      <c r="E301" s="117">
        <v>-1</v>
      </c>
      <c r="F301" s="117">
        <v>0</v>
      </c>
      <c r="G301" s="117">
        <v>1</v>
      </c>
      <c r="H301" s="117">
        <v>2</v>
      </c>
      <c r="I301" s="117">
        <v>0</v>
      </c>
      <c r="J301" s="117">
        <v>-1</v>
      </c>
      <c r="K301" s="136" t="s">
        <v>154</v>
      </c>
      <c r="L301" s="135" t="s">
        <v>73</v>
      </c>
      <c r="N301" s="8"/>
      <c r="O301" s="8"/>
      <c r="P301" s="8"/>
      <c r="Q301" s="8"/>
      <c r="R301" s="8"/>
      <c r="S301" s="8"/>
      <c r="T301" s="8"/>
      <c r="U301" s="8"/>
      <c r="V301" s="8"/>
      <c r="W301" s="8"/>
      <c r="X301" s="8"/>
    </row>
    <row r="302" spans="1:24" ht="12" customHeight="1">
      <c r="A302" s="138" t="s">
        <v>817</v>
      </c>
      <c r="B302" s="117"/>
      <c r="C302" s="117"/>
      <c r="D302" s="117"/>
      <c r="E302" s="117"/>
      <c r="F302" s="117"/>
      <c r="G302" s="117"/>
      <c r="H302" s="117"/>
      <c r="I302" s="117"/>
      <c r="J302" s="117"/>
      <c r="N302" s="8"/>
      <c r="O302" s="8"/>
      <c r="P302" s="8"/>
      <c r="Q302" s="8"/>
      <c r="R302" s="8"/>
      <c r="S302" s="8"/>
      <c r="T302" s="8"/>
      <c r="U302" s="8"/>
      <c r="V302" s="8"/>
      <c r="W302" s="8"/>
      <c r="X302" s="8"/>
    </row>
    <row r="303" spans="1:24" ht="12" customHeight="1">
      <c r="A303" s="134" t="s">
        <v>279</v>
      </c>
      <c r="B303" s="117">
        <v>0</v>
      </c>
      <c r="C303" s="117">
        <v>0</v>
      </c>
      <c r="D303" s="117">
        <v>-1</v>
      </c>
      <c r="E303" s="117">
        <v>0</v>
      </c>
      <c r="F303" s="117">
        <v>0</v>
      </c>
      <c r="G303" s="117">
        <v>1</v>
      </c>
      <c r="H303" s="117">
        <v>2</v>
      </c>
      <c r="I303" s="117">
        <v>0</v>
      </c>
      <c r="J303" s="117">
        <v>1</v>
      </c>
      <c r="K303" s="136" t="s">
        <v>590</v>
      </c>
      <c r="L303" s="135" t="s">
        <v>76</v>
      </c>
      <c r="M303" s="135"/>
      <c r="N303" s="8"/>
      <c r="O303" s="8"/>
      <c r="P303" s="8"/>
      <c r="Q303" s="8"/>
      <c r="R303" s="8"/>
      <c r="S303" s="8"/>
      <c r="T303" s="8"/>
      <c r="U303" s="8"/>
      <c r="V303" s="8"/>
      <c r="W303" s="8"/>
      <c r="X303" s="8"/>
    </row>
    <row r="304" spans="1:24" ht="12" customHeight="1">
      <c r="A304" s="134" t="s">
        <v>522</v>
      </c>
      <c r="B304" s="117">
        <v>0</v>
      </c>
      <c r="C304" s="117">
        <v>1</v>
      </c>
      <c r="D304" s="117">
        <v>0</v>
      </c>
      <c r="E304" s="117">
        <v>-1</v>
      </c>
      <c r="F304" s="117">
        <v>0</v>
      </c>
      <c r="G304" s="117">
        <v>1</v>
      </c>
      <c r="H304" s="117">
        <v>2</v>
      </c>
      <c r="I304" s="117">
        <v>0</v>
      </c>
      <c r="J304" s="117">
        <v>-1</v>
      </c>
      <c r="K304" s="152" t="s">
        <v>150</v>
      </c>
      <c r="L304" s="135" t="s">
        <v>149</v>
      </c>
      <c r="M304" s="135"/>
      <c r="N304" s="8"/>
      <c r="O304" s="8"/>
      <c r="P304" s="8"/>
      <c r="Q304" s="8"/>
      <c r="R304" s="8"/>
      <c r="S304" s="8"/>
      <c r="T304" s="8"/>
      <c r="U304" s="8"/>
      <c r="V304" s="8"/>
      <c r="W304" s="8"/>
      <c r="X304" s="8"/>
    </row>
    <row r="305" spans="1:24" ht="12" customHeight="1">
      <c r="A305" s="134" t="s">
        <v>268</v>
      </c>
      <c r="B305" s="117">
        <v>0</v>
      </c>
      <c r="C305" s="117">
        <v>0</v>
      </c>
      <c r="D305" s="117">
        <v>-1</v>
      </c>
      <c r="E305" s="117">
        <v>0</v>
      </c>
      <c r="F305" s="117">
        <v>0</v>
      </c>
      <c r="G305" s="117">
        <v>1</v>
      </c>
      <c r="H305" s="117">
        <v>3</v>
      </c>
      <c r="I305" s="117">
        <v>0</v>
      </c>
      <c r="J305" s="117">
        <v>-1</v>
      </c>
      <c r="K305" s="136" t="s">
        <v>594</v>
      </c>
      <c r="L305" s="135" t="s">
        <v>593</v>
      </c>
      <c r="N305" s="8"/>
      <c r="O305" s="8"/>
      <c r="P305" s="8"/>
      <c r="Q305" s="8"/>
      <c r="R305" s="8"/>
      <c r="S305" s="8"/>
      <c r="T305" s="8"/>
      <c r="U305" s="8"/>
      <c r="V305" s="8"/>
      <c r="W305" s="8"/>
      <c r="X305" s="8"/>
    </row>
    <row r="306" spans="1:24" ht="12" customHeight="1">
      <c r="A306" s="138" t="s">
        <v>818</v>
      </c>
      <c r="B306" s="117"/>
      <c r="C306" s="117"/>
      <c r="D306" s="117"/>
      <c r="E306" s="117"/>
      <c r="F306" s="117"/>
      <c r="G306" s="117"/>
      <c r="H306" s="117"/>
      <c r="I306" s="117"/>
      <c r="J306" s="117"/>
      <c r="M306" s="135"/>
      <c r="N306" s="8"/>
      <c r="O306" s="8"/>
      <c r="P306" s="8"/>
      <c r="Q306" s="8"/>
      <c r="R306" s="8"/>
      <c r="S306" s="8"/>
      <c r="T306" s="8"/>
      <c r="U306" s="8"/>
      <c r="V306" s="8"/>
      <c r="W306" s="8"/>
      <c r="X306" s="8"/>
    </row>
    <row r="307" spans="1:24" ht="12" customHeight="1">
      <c r="A307" s="134" t="s">
        <v>387</v>
      </c>
      <c r="B307" s="117">
        <v>0</v>
      </c>
      <c r="C307" s="117">
        <v>0</v>
      </c>
      <c r="D307" s="117">
        <v>-1</v>
      </c>
      <c r="E307" s="117">
        <v>3</v>
      </c>
      <c r="F307" s="117">
        <v>6</v>
      </c>
      <c r="G307" s="117">
        <v>1</v>
      </c>
      <c r="H307" s="117">
        <v>2</v>
      </c>
      <c r="I307" s="117">
        <v>0</v>
      </c>
      <c r="J307" s="117">
        <v>1</v>
      </c>
      <c r="K307" s="136" t="s">
        <v>38</v>
      </c>
      <c r="L307" s="135" t="s">
        <v>155</v>
      </c>
      <c r="M307" s="135"/>
      <c r="N307" s="8"/>
      <c r="O307" s="8"/>
      <c r="P307" s="8"/>
      <c r="Q307" s="8"/>
      <c r="R307" s="8"/>
      <c r="S307" s="8"/>
      <c r="T307" s="8"/>
      <c r="U307" s="8"/>
      <c r="V307" s="8"/>
      <c r="W307" s="8"/>
      <c r="X307" s="8"/>
    </row>
    <row r="308" spans="1:24" ht="12" customHeight="1">
      <c r="A308" s="134" t="s">
        <v>755</v>
      </c>
      <c r="B308" s="117"/>
      <c r="C308" s="117"/>
      <c r="D308" s="117"/>
      <c r="E308" s="117"/>
      <c r="F308" s="117"/>
      <c r="G308" s="117"/>
      <c r="H308" s="117"/>
      <c r="I308" s="117"/>
      <c r="J308" s="117"/>
      <c r="N308" s="8"/>
      <c r="O308" s="8"/>
      <c r="P308" s="8"/>
      <c r="Q308" s="8"/>
      <c r="R308" s="8"/>
      <c r="S308" s="8"/>
      <c r="T308" s="8"/>
      <c r="U308" s="8"/>
      <c r="V308" s="8"/>
      <c r="W308" s="8"/>
      <c r="X308" s="8"/>
    </row>
    <row r="309" spans="1:24" ht="12" customHeight="1">
      <c r="A309" s="134" t="s">
        <v>756</v>
      </c>
      <c r="B309" s="117"/>
      <c r="C309" s="117"/>
      <c r="D309" s="117"/>
      <c r="E309" s="117"/>
      <c r="F309" s="117"/>
      <c r="G309" s="117"/>
      <c r="H309" s="117"/>
      <c r="I309" s="117"/>
      <c r="J309" s="117"/>
      <c r="N309" s="8"/>
      <c r="O309" s="8"/>
      <c r="P309" s="8"/>
      <c r="Q309" s="8"/>
      <c r="R309" s="8"/>
      <c r="S309" s="8"/>
      <c r="T309" s="8"/>
      <c r="U309" s="8"/>
      <c r="V309" s="8"/>
      <c r="W309" s="8"/>
      <c r="X309" s="8"/>
    </row>
    <row r="310" spans="1:24" ht="12" customHeight="1">
      <c r="A310" s="134" t="s">
        <v>321</v>
      </c>
      <c r="B310" s="117">
        <v>2</v>
      </c>
      <c r="C310" s="117">
        <v>4</v>
      </c>
      <c r="D310" s="117">
        <v>-1</v>
      </c>
      <c r="E310" s="117">
        <v>-2</v>
      </c>
      <c r="F310" s="117">
        <v>2</v>
      </c>
      <c r="G310" s="117">
        <v>1</v>
      </c>
      <c r="H310" s="117">
        <v>3</v>
      </c>
      <c r="I310" s="117">
        <v>0</v>
      </c>
      <c r="J310" s="117">
        <v>-1</v>
      </c>
      <c r="K310" s="136" t="s">
        <v>596</v>
      </c>
      <c r="L310" s="135" t="s">
        <v>595</v>
      </c>
      <c r="N310" s="8"/>
      <c r="O310" s="8"/>
      <c r="P310" s="8"/>
      <c r="Q310" s="8"/>
      <c r="R310" s="8"/>
      <c r="S310" s="8"/>
      <c r="T310" s="8"/>
      <c r="U310" s="8"/>
      <c r="V310" s="8"/>
      <c r="W310" s="8"/>
      <c r="X310" s="8"/>
    </row>
    <row r="311" spans="1:24" ht="12" customHeight="1">
      <c r="A311" s="134" t="s">
        <v>151</v>
      </c>
      <c r="B311" s="117">
        <v>1</v>
      </c>
      <c r="C311" s="117">
        <v>2</v>
      </c>
      <c r="D311" s="117">
        <v>2</v>
      </c>
      <c r="E311" s="117">
        <v>-1</v>
      </c>
      <c r="F311" s="117">
        <v>0</v>
      </c>
      <c r="G311" s="117">
        <v>1</v>
      </c>
      <c r="H311" s="117">
        <v>2</v>
      </c>
      <c r="I311" s="117">
        <v>0</v>
      </c>
      <c r="J311" s="117">
        <v>-1</v>
      </c>
      <c r="K311" s="136" t="s">
        <v>148</v>
      </c>
      <c r="L311" s="135" t="s">
        <v>145</v>
      </c>
      <c r="N311" s="8"/>
      <c r="O311" s="8"/>
      <c r="P311" s="8"/>
      <c r="Q311" s="8"/>
      <c r="R311" s="8"/>
      <c r="S311" s="8"/>
      <c r="T311" s="8"/>
      <c r="U311" s="8"/>
      <c r="V311" s="8"/>
      <c r="W311" s="8"/>
      <c r="X311" s="8"/>
    </row>
    <row r="312" spans="1:24" ht="12" customHeight="1">
      <c r="A312" s="138" t="s">
        <v>822</v>
      </c>
      <c r="B312" s="117"/>
      <c r="C312" s="117"/>
      <c r="D312" s="117"/>
      <c r="E312" s="117"/>
      <c r="F312" s="117"/>
      <c r="G312" s="117"/>
      <c r="H312" s="117"/>
      <c r="I312" s="117"/>
      <c r="J312" s="117"/>
      <c r="N312" s="8"/>
      <c r="O312" s="8"/>
      <c r="P312" s="8"/>
      <c r="Q312" s="8"/>
      <c r="R312" s="8"/>
      <c r="S312" s="8"/>
      <c r="T312" s="8"/>
      <c r="U312" s="8"/>
      <c r="V312" s="8"/>
      <c r="W312" s="8"/>
      <c r="X312" s="8"/>
    </row>
    <row r="313" spans="1:24" ht="12" customHeight="1">
      <c r="A313" s="134" t="s">
        <v>757</v>
      </c>
      <c r="B313" s="117"/>
      <c r="C313" s="117"/>
      <c r="D313" s="117"/>
      <c r="E313" s="117"/>
      <c r="F313" s="117"/>
      <c r="G313" s="117"/>
      <c r="H313" s="117"/>
      <c r="I313" s="117"/>
      <c r="J313" s="117"/>
      <c r="N313" s="8"/>
      <c r="O313" s="8"/>
      <c r="P313" s="8"/>
      <c r="Q313" s="8"/>
      <c r="R313" s="8"/>
      <c r="S313" s="8"/>
      <c r="T313" s="8"/>
      <c r="U313" s="8"/>
      <c r="V313" s="8"/>
      <c r="W313" s="8"/>
      <c r="X313" s="8"/>
    </row>
    <row r="314" spans="1:24" ht="12" customHeight="1">
      <c r="A314" s="134" t="s">
        <v>758</v>
      </c>
      <c r="B314" s="117"/>
      <c r="C314" s="117"/>
      <c r="D314" s="117"/>
      <c r="E314" s="117"/>
      <c r="F314" s="117"/>
      <c r="G314" s="117"/>
      <c r="H314" s="117"/>
      <c r="I314" s="117"/>
      <c r="J314" s="117"/>
      <c r="N314" s="8"/>
      <c r="O314" s="8"/>
      <c r="P314" s="8"/>
      <c r="Q314" s="8"/>
      <c r="R314" s="8"/>
      <c r="S314" s="8"/>
      <c r="T314" s="8"/>
      <c r="U314" s="8"/>
      <c r="V314" s="8"/>
      <c r="W314" s="8"/>
      <c r="X314" s="8"/>
    </row>
    <row r="315" spans="1:24" ht="12" customHeight="1">
      <c r="A315" s="134" t="s">
        <v>759</v>
      </c>
      <c r="B315" s="117"/>
      <c r="C315" s="117"/>
      <c r="D315" s="117"/>
      <c r="E315" s="117"/>
      <c r="F315" s="117"/>
      <c r="G315" s="117"/>
      <c r="H315" s="117"/>
      <c r="I315" s="117"/>
      <c r="J315" s="117"/>
      <c r="N315" s="8"/>
      <c r="O315" s="8"/>
      <c r="P315" s="8"/>
      <c r="Q315" s="8"/>
      <c r="R315" s="8"/>
      <c r="S315" s="8"/>
      <c r="T315" s="8"/>
      <c r="U315" s="8"/>
      <c r="V315" s="8"/>
      <c r="W315" s="8"/>
      <c r="X315" s="8"/>
    </row>
    <row r="316" spans="1:24" ht="12" customHeight="1">
      <c r="A316" s="134" t="s">
        <v>760</v>
      </c>
      <c r="B316" s="117"/>
      <c r="C316" s="117"/>
      <c r="D316" s="117"/>
      <c r="E316" s="117"/>
      <c r="F316" s="117"/>
      <c r="G316" s="117"/>
      <c r="H316" s="117"/>
      <c r="I316" s="117"/>
      <c r="J316" s="117"/>
      <c r="N316" s="8"/>
      <c r="O316" s="8"/>
      <c r="P316" s="8"/>
      <c r="Q316" s="8"/>
      <c r="R316" s="8"/>
      <c r="S316" s="8"/>
      <c r="T316" s="8"/>
      <c r="U316" s="8"/>
      <c r="V316" s="8"/>
      <c r="W316" s="8"/>
      <c r="X316" s="8"/>
    </row>
    <row r="317" spans="1:24" ht="12" customHeight="1">
      <c r="A317" s="134" t="s">
        <v>761</v>
      </c>
      <c r="B317" s="117"/>
      <c r="C317" s="117"/>
      <c r="D317" s="117"/>
      <c r="E317" s="117"/>
      <c r="F317" s="117"/>
      <c r="G317" s="117"/>
      <c r="H317" s="117"/>
      <c r="I317" s="117"/>
      <c r="J317" s="117"/>
      <c r="M317" s="137"/>
      <c r="N317" s="8"/>
      <c r="O317" s="8"/>
      <c r="P317" s="8"/>
      <c r="Q317" s="8"/>
      <c r="R317" s="8"/>
      <c r="S317" s="8"/>
      <c r="T317" s="8"/>
      <c r="U317" s="8"/>
      <c r="V317" s="8"/>
      <c r="W317" s="8"/>
      <c r="X317" s="8"/>
    </row>
    <row r="318" spans="1:24" ht="12" customHeight="1">
      <c r="A318" s="134" t="s">
        <v>152</v>
      </c>
      <c r="B318" s="117"/>
      <c r="C318" s="117"/>
      <c r="D318" s="117"/>
      <c r="E318" s="117"/>
      <c r="F318" s="117"/>
      <c r="G318" s="117"/>
      <c r="H318" s="117"/>
      <c r="I318" s="117"/>
      <c r="J318" s="117"/>
      <c r="N318" s="8"/>
      <c r="O318" s="8"/>
      <c r="P318" s="8"/>
      <c r="Q318" s="8"/>
      <c r="R318" s="8"/>
      <c r="S318" s="8"/>
      <c r="T318" s="8"/>
      <c r="U318" s="8"/>
      <c r="V318" s="8"/>
      <c r="W318" s="8"/>
      <c r="X318" s="8"/>
    </row>
    <row r="319" spans="1:24" ht="12" customHeight="1">
      <c r="A319" s="134" t="s">
        <v>153</v>
      </c>
      <c r="B319" s="117"/>
      <c r="C319" s="117"/>
      <c r="D319" s="117"/>
      <c r="E319" s="117"/>
      <c r="F319" s="117"/>
      <c r="G319" s="117"/>
      <c r="H319" s="117"/>
      <c r="I319" s="117"/>
      <c r="J319" s="117"/>
      <c r="M319" s="135"/>
      <c r="N319" s="8"/>
      <c r="O319" s="8"/>
      <c r="P319" s="8"/>
      <c r="Q319" s="8"/>
      <c r="R319" s="8"/>
      <c r="S319" s="8"/>
      <c r="T319" s="8"/>
      <c r="U319" s="8"/>
      <c r="V319" s="8"/>
      <c r="W319" s="8"/>
      <c r="X319" s="8"/>
    </row>
    <row r="320" spans="1:24" ht="12" customHeight="1">
      <c r="A320" s="134"/>
      <c r="B320" s="117"/>
      <c r="C320" s="117"/>
      <c r="D320" s="117"/>
      <c r="E320" s="117"/>
      <c r="F320" s="117"/>
      <c r="G320" s="117"/>
      <c r="H320" s="117"/>
      <c r="I320" s="117"/>
      <c r="J320" s="117"/>
      <c r="N320" s="8"/>
      <c r="O320" s="8"/>
      <c r="P320" s="8"/>
      <c r="Q320" s="8"/>
      <c r="R320" s="8"/>
      <c r="S320" s="8"/>
      <c r="T320" s="8"/>
      <c r="U320" s="8"/>
      <c r="V320" s="8"/>
      <c r="W320" s="8"/>
      <c r="X320" s="8"/>
    </row>
    <row r="321" spans="1:24" ht="12" customHeight="1">
      <c r="A321" s="134"/>
      <c r="B321" s="117"/>
      <c r="C321" s="117"/>
      <c r="D321" s="117"/>
      <c r="E321" s="117"/>
      <c r="F321" s="117"/>
      <c r="G321" s="117"/>
      <c r="H321" s="117"/>
      <c r="I321" s="117"/>
      <c r="J321" s="117"/>
      <c r="M321" s="135"/>
      <c r="N321" s="8"/>
      <c r="O321" s="8"/>
      <c r="P321" s="8"/>
      <c r="Q321" s="8"/>
      <c r="R321" s="8"/>
      <c r="S321" s="8"/>
      <c r="T321" s="8"/>
      <c r="U321" s="8"/>
      <c r="V321" s="8"/>
      <c r="W321" s="8"/>
      <c r="X321" s="8"/>
    </row>
    <row r="322" spans="1:24" ht="12" customHeight="1">
      <c r="A322" s="113"/>
      <c r="B322" s="113"/>
      <c r="C322" s="113"/>
      <c r="D322" s="113"/>
      <c r="E322" s="113"/>
      <c r="F322" s="113"/>
      <c r="G322" s="113"/>
      <c r="H322" s="113"/>
      <c r="I322" s="113"/>
      <c r="J322" s="113"/>
      <c r="L322" s="137"/>
      <c r="M322" s="135"/>
      <c r="N322" s="8"/>
      <c r="O322" s="8"/>
      <c r="P322" s="8"/>
      <c r="Q322" s="8"/>
      <c r="R322" s="8"/>
      <c r="S322" s="8"/>
      <c r="T322" s="8"/>
      <c r="U322" s="8"/>
      <c r="V322" s="8"/>
      <c r="W322" s="8"/>
      <c r="X322" s="8"/>
    </row>
    <row r="323" spans="1:24" ht="12" customHeight="1">
      <c r="A323" s="133" t="s">
        <v>322</v>
      </c>
      <c r="B323" s="47" t="s">
        <v>131</v>
      </c>
      <c r="C323" s="47" t="s">
        <v>132</v>
      </c>
      <c r="D323" s="47" t="s">
        <v>133</v>
      </c>
      <c r="E323" s="47" t="s">
        <v>134</v>
      </c>
      <c r="F323" s="47" t="s">
        <v>135</v>
      </c>
      <c r="G323" s="47" t="s">
        <v>136</v>
      </c>
      <c r="H323" s="47" t="s">
        <v>137</v>
      </c>
      <c r="I323" s="47" t="s">
        <v>138</v>
      </c>
      <c r="J323" s="47" t="s">
        <v>139</v>
      </c>
      <c r="K323" s="132"/>
      <c r="M323" s="135"/>
      <c r="N323" s="8"/>
      <c r="O323" s="8"/>
      <c r="P323" s="8"/>
      <c r="Q323" s="8"/>
      <c r="R323" s="8"/>
      <c r="S323" s="8"/>
      <c r="T323" s="8"/>
      <c r="U323" s="8"/>
      <c r="V323" s="8"/>
      <c r="W323" s="8"/>
      <c r="X323" s="8"/>
    </row>
    <row r="324" spans="1:24" ht="12" customHeight="1">
      <c r="A324" s="134" t="s">
        <v>176</v>
      </c>
      <c r="B324" s="117">
        <v>0</v>
      </c>
      <c r="C324" s="117">
        <v>0</v>
      </c>
      <c r="D324" s="117">
        <v>1</v>
      </c>
      <c r="E324" s="117">
        <v>0</v>
      </c>
      <c r="F324" s="117">
        <v>1</v>
      </c>
      <c r="G324" s="117">
        <v>-1</v>
      </c>
      <c r="H324" s="117">
        <v>0</v>
      </c>
      <c r="I324" s="117">
        <v>1</v>
      </c>
      <c r="J324" s="117">
        <v>-1</v>
      </c>
      <c r="K324" s="136" t="s">
        <v>598</v>
      </c>
      <c r="L324" s="135" t="s">
        <v>597</v>
      </c>
      <c r="N324" s="8"/>
      <c r="O324" s="8"/>
      <c r="P324" s="8"/>
      <c r="Q324" s="8"/>
      <c r="R324" s="8"/>
      <c r="S324" s="8"/>
      <c r="T324" s="8"/>
      <c r="U324" s="8"/>
      <c r="V324" s="8"/>
      <c r="W324" s="8"/>
      <c r="X324" s="8"/>
    </row>
    <row r="325" spans="1:24" ht="12" customHeight="1">
      <c r="A325" s="138" t="s">
        <v>817</v>
      </c>
      <c r="B325" s="117"/>
      <c r="C325" s="117"/>
      <c r="D325" s="117"/>
      <c r="E325" s="117"/>
      <c r="F325" s="117"/>
      <c r="G325" s="117"/>
      <c r="H325" s="117"/>
      <c r="I325" s="117"/>
      <c r="J325" s="117"/>
      <c r="M325" s="135"/>
      <c r="N325" s="8"/>
      <c r="O325" s="8"/>
      <c r="P325" s="8"/>
      <c r="Q325" s="8"/>
      <c r="R325" s="8"/>
      <c r="S325" s="8"/>
      <c r="T325" s="8"/>
      <c r="U325" s="8"/>
      <c r="V325" s="8"/>
      <c r="W325" s="8"/>
      <c r="X325" s="8"/>
    </row>
    <row r="326" spans="1:24" ht="12" customHeight="1">
      <c r="A326" s="134" t="s">
        <v>272</v>
      </c>
      <c r="B326" s="117">
        <v>-1</v>
      </c>
      <c r="C326" s="117">
        <v>0</v>
      </c>
      <c r="D326" s="117">
        <v>0</v>
      </c>
      <c r="E326" s="117">
        <v>0</v>
      </c>
      <c r="F326" s="117">
        <v>0</v>
      </c>
      <c r="G326" s="117">
        <v>2</v>
      </c>
      <c r="H326" s="117">
        <v>2</v>
      </c>
      <c r="I326" s="117">
        <v>0</v>
      </c>
      <c r="J326" s="117">
        <v>-1</v>
      </c>
      <c r="K326" s="136" t="s">
        <v>600</v>
      </c>
      <c r="L326" s="135" t="s">
        <v>599</v>
      </c>
      <c r="N326" s="8"/>
      <c r="O326" s="8"/>
      <c r="P326" s="8"/>
      <c r="Q326" s="8"/>
      <c r="R326" s="8"/>
      <c r="S326" s="8"/>
      <c r="T326" s="8"/>
      <c r="U326" s="8"/>
      <c r="V326" s="8"/>
      <c r="W326" s="8"/>
      <c r="X326" s="8"/>
    </row>
    <row r="327" spans="1:24" ht="12" customHeight="1">
      <c r="A327" s="134" t="s">
        <v>192</v>
      </c>
      <c r="B327" s="117">
        <v>0</v>
      </c>
      <c r="C327" s="117">
        <v>0</v>
      </c>
      <c r="D327" s="117">
        <v>1</v>
      </c>
      <c r="E327" s="117">
        <v>0</v>
      </c>
      <c r="F327" s="117">
        <v>1</v>
      </c>
      <c r="G327" s="117">
        <v>0</v>
      </c>
      <c r="H327" s="117">
        <v>1</v>
      </c>
      <c r="I327" s="117">
        <v>1</v>
      </c>
      <c r="J327" s="117">
        <v>-1</v>
      </c>
      <c r="K327" s="136" t="s">
        <v>604</v>
      </c>
      <c r="L327" s="135" t="s">
        <v>603</v>
      </c>
      <c r="N327" s="8"/>
      <c r="O327" s="8"/>
      <c r="P327" s="8"/>
      <c r="Q327" s="8"/>
      <c r="R327" s="8"/>
      <c r="S327" s="8"/>
      <c r="T327" s="8"/>
      <c r="U327" s="8"/>
      <c r="V327" s="8"/>
      <c r="W327" s="8"/>
      <c r="X327" s="8"/>
    </row>
    <row r="328" spans="1:24" ht="12" customHeight="1">
      <c r="A328" s="134" t="s">
        <v>276</v>
      </c>
      <c r="B328" s="117">
        <v>0</v>
      </c>
      <c r="C328" s="117">
        <v>1</v>
      </c>
      <c r="D328" s="117">
        <v>1</v>
      </c>
      <c r="E328" s="117">
        <v>0</v>
      </c>
      <c r="F328" s="117">
        <v>1</v>
      </c>
      <c r="G328" s="117">
        <v>0</v>
      </c>
      <c r="H328" s="117">
        <v>0</v>
      </c>
      <c r="I328" s="117">
        <v>1</v>
      </c>
      <c r="J328" s="117">
        <v>-1</v>
      </c>
      <c r="K328" s="136" t="s">
        <v>602</v>
      </c>
      <c r="L328" s="135" t="s">
        <v>601</v>
      </c>
      <c r="M328" s="135"/>
      <c r="N328" s="8"/>
      <c r="O328" s="8"/>
      <c r="P328" s="8"/>
      <c r="Q328" s="8"/>
      <c r="R328" s="8"/>
      <c r="S328" s="8"/>
      <c r="T328" s="8"/>
      <c r="U328" s="8"/>
      <c r="V328" s="8"/>
      <c r="W328" s="8"/>
      <c r="X328" s="8"/>
    </row>
    <row r="329" spans="1:24" ht="12" customHeight="1">
      <c r="A329" s="138" t="s">
        <v>818</v>
      </c>
      <c r="B329" s="117"/>
      <c r="C329" s="117"/>
      <c r="D329" s="117"/>
      <c r="E329" s="117"/>
      <c r="F329" s="117"/>
      <c r="G329" s="117"/>
      <c r="H329" s="117"/>
      <c r="I329" s="117"/>
      <c r="J329" s="117"/>
      <c r="M329" s="135"/>
      <c r="N329" s="8"/>
      <c r="O329" s="8"/>
      <c r="P329" s="8"/>
      <c r="Q329" s="8"/>
      <c r="R329" s="8"/>
      <c r="S329" s="8"/>
      <c r="T329" s="8"/>
      <c r="U329" s="8"/>
      <c r="V329" s="8"/>
      <c r="W329" s="8"/>
      <c r="X329" s="8"/>
    </row>
    <row r="330" spans="1:24" ht="12" customHeight="1">
      <c r="A330" s="134" t="s">
        <v>388</v>
      </c>
      <c r="B330" s="117">
        <v>2</v>
      </c>
      <c r="C330" s="117">
        <v>2</v>
      </c>
      <c r="D330" s="117">
        <v>2</v>
      </c>
      <c r="E330" s="117">
        <v>-1</v>
      </c>
      <c r="F330" s="117">
        <v>3</v>
      </c>
      <c r="G330" s="117">
        <v>3</v>
      </c>
      <c r="H330" s="117">
        <v>1</v>
      </c>
      <c r="I330" s="117">
        <v>0</v>
      </c>
      <c r="J330" s="117">
        <v>-1</v>
      </c>
      <c r="K330" s="136" t="s">
        <v>124</v>
      </c>
      <c r="L330" s="135" t="s">
        <v>605</v>
      </c>
      <c r="N330" s="8"/>
      <c r="O330" s="8"/>
      <c r="P330" s="8"/>
      <c r="Q330" s="8"/>
      <c r="R330" s="8"/>
      <c r="S330" s="8"/>
      <c r="T330" s="8"/>
      <c r="U330" s="8"/>
      <c r="V330" s="8"/>
      <c r="W330" s="8"/>
      <c r="X330" s="8"/>
    </row>
    <row r="331" spans="1:24" ht="12" customHeight="1">
      <c r="A331" s="134" t="s">
        <v>389</v>
      </c>
      <c r="B331" s="117">
        <v>0</v>
      </c>
      <c r="C331" s="117">
        <v>0</v>
      </c>
      <c r="D331" s="117">
        <v>0</v>
      </c>
      <c r="E331" s="117">
        <v>0</v>
      </c>
      <c r="F331" s="117">
        <v>4</v>
      </c>
      <c r="G331" s="117">
        <v>4</v>
      </c>
      <c r="H331" s="117">
        <v>4</v>
      </c>
      <c r="I331" s="117">
        <v>1</v>
      </c>
      <c r="J331" s="117">
        <v>0</v>
      </c>
      <c r="K331" s="136" t="s">
        <v>126</v>
      </c>
      <c r="L331" s="135" t="s">
        <v>125</v>
      </c>
      <c r="N331" s="8"/>
      <c r="O331" s="8"/>
      <c r="P331" s="8"/>
      <c r="Q331" s="8"/>
      <c r="R331" s="8"/>
      <c r="S331" s="8"/>
      <c r="T331" s="8"/>
      <c r="U331" s="8"/>
      <c r="V331" s="8"/>
      <c r="W331" s="8"/>
      <c r="X331" s="8"/>
    </row>
    <row r="332" spans="1:24" ht="12" customHeight="1">
      <c r="A332" s="134" t="s">
        <v>762</v>
      </c>
      <c r="B332" s="117">
        <v>2</v>
      </c>
      <c r="C332" s="117">
        <v>3</v>
      </c>
      <c r="D332" s="117">
        <v>3</v>
      </c>
      <c r="E332" s="117">
        <v>1</v>
      </c>
      <c r="F332" s="117">
        <v>3</v>
      </c>
      <c r="G332" s="117">
        <v>3</v>
      </c>
      <c r="H332" s="117">
        <v>3</v>
      </c>
      <c r="I332" s="117">
        <v>2</v>
      </c>
      <c r="J332" s="117">
        <v>0</v>
      </c>
      <c r="K332" s="136" t="s">
        <v>866</v>
      </c>
      <c r="L332" s="135" t="s">
        <v>865</v>
      </c>
      <c r="N332" s="8"/>
      <c r="O332" s="8"/>
      <c r="P332" s="8"/>
      <c r="Q332" s="8"/>
      <c r="R332" s="8"/>
      <c r="S332" s="8"/>
      <c r="T332" s="8"/>
      <c r="U332" s="8"/>
      <c r="V332" s="8"/>
      <c r="W332" s="8"/>
      <c r="X332" s="8"/>
    </row>
    <row r="333" spans="1:24" ht="12" customHeight="1">
      <c r="A333" s="134" t="s">
        <v>323</v>
      </c>
      <c r="B333" s="117">
        <v>0</v>
      </c>
      <c r="C333" s="117">
        <v>1</v>
      </c>
      <c r="D333" s="117">
        <v>1</v>
      </c>
      <c r="E333" s="117">
        <v>0</v>
      </c>
      <c r="F333" s="117">
        <v>1</v>
      </c>
      <c r="G333" s="117">
        <v>2</v>
      </c>
      <c r="H333" s="117">
        <v>2</v>
      </c>
      <c r="I333" s="117">
        <v>2</v>
      </c>
      <c r="J333" s="117">
        <v>-1</v>
      </c>
      <c r="K333" s="136" t="s">
        <v>864</v>
      </c>
      <c r="L333" s="135" t="s">
        <v>82</v>
      </c>
      <c r="N333" s="8"/>
      <c r="O333" s="8"/>
      <c r="P333" s="8"/>
      <c r="Q333" s="8"/>
      <c r="R333" s="8"/>
      <c r="S333" s="8"/>
      <c r="T333" s="8"/>
      <c r="U333" s="8"/>
      <c r="V333" s="8"/>
      <c r="W333" s="8"/>
      <c r="X333" s="8"/>
    </row>
    <row r="334" spans="1:24" ht="12" customHeight="1">
      <c r="A334" s="134" t="s">
        <v>763</v>
      </c>
      <c r="B334" s="117"/>
      <c r="C334" s="117"/>
      <c r="D334" s="117"/>
      <c r="E334" s="117"/>
      <c r="F334" s="117"/>
      <c r="G334" s="117"/>
      <c r="H334" s="117"/>
      <c r="I334" s="117"/>
      <c r="J334" s="117"/>
      <c r="N334" s="8"/>
      <c r="O334" s="8"/>
      <c r="P334" s="8"/>
      <c r="Q334" s="8"/>
      <c r="R334" s="8"/>
      <c r="S334" s="8"/>
      <c r="T334" s="8"/>
      <c r="U334" s="8"/>
      <c r="V334" s="8"/>
      <c r="W334" s="8"/>
      <c r="X334" s="8"/>
    </row>
    <row r="335" spans="1:24" ht="12" customHeight="1">
      <c r="A335" s="138" t="s">
        <v>822</v>
      </c>
      <c r="B335" s="117"/>
      <c r="C335" s="117"/>
      <c r="D335" s="117"/>
      <c r="E335" s="117"/>
      <c r="F335" s="117"/>
      <c r="G335" s="117"/>
      <c r="H335" s="117"/>
      <c r="I335" s="117"/>
      <c r="J335" s="117"/>
      <c r="N335" s="8"/>
      <c r="O335" s="8"/>
      <c r="P335" s="8"/>
      <c r="Q335" s="8"/>
      <c r="R335" s="8"/>
      <c r="S335" s="8"/>
      <c r="T335" s="8"/>
      <c r="U335" s="8"/>
      <c r="V335" s="8"/>
      <c r="W335" s="8"/>
      <c r="X335" s="8"/>
    </row>
    <row r="336" spans="1:24" ht="12" customHeight="1">
      <c r="A336" s="134" t="s">
        <v>764</v>
      </c>
      <c r="B336" s="117"/>
      <c r="C336" s="117"/>
      <c r="D336" s="117"/>
      <c r="E336" s="117"/>
      <c r="F336" s="117"/>
      <c r="G336" s="117"/>
      <c r="H336" s="117"/>
      <c r="I336" s="117"/>
      <c r="J336" s="117"/>
      <c r="N336" s="8"/>
      <c r="O336" s="8"/>
      <c r="P336" s="8"/>
      <c r="Q336" s="8"/>
      <c r="R336" s="8"/>
      <c r="S336" s="8"/>
      <c r="T336" s="8"/>
      <c r="U336" s="8"/>
      <c r="V336" s="8"/>
      <c r="W336" s="8"/>
      <c r="X336" s="8"/>
    </row>
    <row r="337" spans="1:24" ht="12" customHeight="1">
      <c r="A337" s="134" t="s">
        <v>869</v>
      </c>
      <c r="B337" s="117">
        <v>3</v>
      </c>
      <c r="C337" s="117">
        <v>3</v>
      </c>
      <c r="D337" s="117">
        <v>2</v>
      </c>
      <c r="E337" s="117">
        <v>4</v>
      </c>
      <c r="F337" s="117">
        <v>3</v>
      </c>
      <c r="G337" s="117">
        <v>2</v>
      </c>
      <c r="H337" s="117">
        <v>3</v>
      </c>
      <c r="I337" s="117">
        <v>2</v>
      </c>
      <c r="J337" s="117">
        <v>0</v>
      </c>
      <c r="K337" s="136" t="s">
        <v>873</v>
      </c>
      <c r="L337" s="135" t="s">
        <v>872</v>
      </c>
      <c r="N337" s="8"/>
      <c r="O337" s="8"/>
      <c r="P337" s="8"/>
      <c r="Q337" s="8"/>
      <c r="R337" s="8"/>
      <c r="S337" s="8"/>
      <c r="T337" s="8"/>
      <c r="U337" s="8"/>
      <c r="V337" s="8"/>
      <c r="W337" s="8"/>
      <c r="X337" s="8"/>
    </row>
    <row r="338" spans="1:24" ht="12" customHeight="1">
      <c r="A338" s="134" t="s">
        <v>765</v>
      </c>
      <c r="B338" s="117"/>
      <c r="C338" s="117"/>
      <c r="D338" s="117"/>
      <c r="E338" s="117"/>
      <c r="F338" s="117"/>
      <c r="G338" s="117"/>
      <c r="H338" s="117"/>
      <c r="I338" s="117"/>
      <c r="J338" s="117"/>
      <c r="N338" s="8"/>
      <c r="O338" s="8"/>
      <c r="P338" s="8"/>
      <c r="Q338" s="8"/>
      <c r="R338" s="8"/>
      <c r="S338" s="8"/>
      <c r="T338" s="8"/>
      <c r="U338" s="8"/>
      <c r="V338" s="8"/>
      <c r="W338" s="8"/>
      <c r="X338" s="8"/>
    </row>
    <row r="339" spans="1:24" ht="12" customHeight="1">
      <c r="A339" s="134" t="s">
        <v>766</v>
      </c>
      <c r="B339" s="117"/>
      <c r="C339" s="117"/>
      <c r="D339" s="117"/>
      <c r="E339" s="117"/>
      <c r="F339" s="117"/>
      <c r="G339" s="117"/>
      <c r="H339" s="117"/>
      <c r="I339" s="117"/>
      <c r="J339" s="117"/>
      <c r="N339" s="8"/>
      <c r="O339" s="8"/>
      <c r="P339" s="8"/>
      <c r="Q339" s="8"/>
      <c r="R339" s="8"/>
      <c r="S339" s="8"/>
      <c r="T339" s="8"/>
      <c r="U339" s="8"/>
      <c r="V339" s="8"/>
      <c r="W339" s="8"/>
      <c r="X339" s="8"/>
    </row>
    <row r="340" spans="1:24" ht="12" customHeight="1">
      <c r="A340" s="134" t="s">
        <v>350</v>
      </c>
      <c r="B340" s="117">
        <v>0</v>
      </c>
      <c r="C340" s="117">
        <v>3</v>
      </c>
      <c r="D340" s="117">
        <v>3</v>
      </c>
      <c r="E340" s="117">
        <v>-1</v>
      </c>
      <c r="F340" s="117">
        <v>1</v>
      </c>
      <c r="G340" s="117">
        <v>3</v>
      </c>
      <c r="H340" s="117">
        <v>1</v>
      </c>
      <c r="I340" s="117">
        <v>5</v>
      </c>
      <c r="J340" s="117">
        <v>1</v>
      </c>
      <c r="K340" s="136" t="s">
        <v>875</v>
      </c>
      <c r="L340" s="135" t="s">
        <v>874</v>
      </c>
      <c r="M340" s="137"/>
      <c r="N340" s="8"/>
      <c r="O340" s="8"/>
      <c r="P340" s="8"/>
      <c r="Q340" s="8"/>
      <c r="R340" s="8"/>
      <c r="S340" s="8"/>
      <c r="T340" s="8"/>
      <c r="U340" s="8"/>
      <c r="V340" s="8"/>
      <c r="W340" s="8"/>
      <c r="X340" s="8"/>
    </row>
    <row r="341" spans="1:24" ht="12" customHeight="1">
      <c r="A341" s="134" t="s">
        <v>770</v>
      </c>
      <c r="B341" s="117"/>
      <c r="C341" s="117"/>
      <c r="D341" s="117"/>
      <c r="E341" s="117"/>
      <c r="F341" s="117"/>
      <c r="G341" s="117"/>
      <c r="H341" s="117"/>
      <c r="I341" s="117"/>
      <c r="J341" s="117"/>
      <c r="N341" s="8"/>
      <c r="O341" s="8"/>
      <c r="P341" s="8"/>
      <c r="Q341" s="8"/>
      <c r="R341" s="8"/>
      <c r="S341" s="8"/>
      <c r="T341" s="8"/>
      <c r="U341" s="8"/>
      <c r="V341" s="8"/>
      <c r="W341" s="8"/>
      <c r="X341" s="8"/>
    </row>
    <row r="342" spans="1:24" ht="12" customHeight="1">
      <c r="A342" s="134" t="s">
        <v>771</v>
      </c>
      <c r="B342" s="117"/>
      <c r="C342" s="117"/>
      <c r="D342" s="117"/>
      <c r="E342" s="117"/>
      <c r="F342" s="117"/>
      <c r="G342" s="117"/>
      <c r="H342" s="117"/>
      <c r="I342" s="117"/>
      <c r="J342" s="117"/>
      <c r="M342" s="135"/>
      <c r="N342" s="8"/>
      <c r="O342" s="8"/>
      <c r="P342" s="8"/>
      <c r="Q342" s="8"/>
      <c r="R342" s="8"/>
      <c r="S342" s="8"/>
      <c r="T342" s="8"/>
      <c r="U342" s="8"/>
      <c r="V342" s="8"/>
      <c r="W342" s="8"/>
      <c r="X342" s="8"/>
    </row>
    <row r="343" spans="1:24" ht="12" customHeight="1">
      <c r="A343" s="134"/>
      <c r="B343" s="117"/>
      <c r="C343" s="117"/>
      <c r="D343" s="117"/>
      <c r="E343" s="117"/>
      <c r="F343" s="117"/>
      <c r="G343" s="117"/>
      <c r="H343" s="117"/>
      <c r="I343" s="117"/>
      <c r="J343" s="117"/>
      <c r="N343" s="8"/>
      <c r="O343" s="8"/>
      <c r="P343" s="8"/>
      <c r="Q343" s="8"/>
      <c r="R343" s="8"/>
      <c r="S343" s="8"/>
      <c r="T343" s="8"/>
      <c r="U343" s="8"/>
      <c r="V343" s="8"/>
      <c r="W343" s="8"/>
      <c r="X343" s="8"/>
    </row>
    <row r="344" spans="1:24" ht="12" customHeight="1">
      <c r="A344" s="134"/>
      <c r="B344" s="117"/>
      <c r="C344" s="117"/>
      <c r="D344" s="117"/>
      <c r="E344" s="117"/>
      <c r="F344" s="117"/>
      <c r="G344" s="117"/>
      <c r="H344" s="117"/>
      <c r="I344" s="117"/>
      <c r="J344" s="117"/>
      <c r="M344" s="135"/>
      <c r="N344" s="8"/>
      <c r="O344" s="8"/>
      <c r="P344" s="8"/>
      <c r="Q344" s="8"/>
      <c r="R344" s="8"/>
      <c r="S344" s="8"/>
      <c r="T344" s="8"/>
      <c r="U344" s="8"/>
      <c r="V344" s="8"/>
      <c r="W344" s="8"/>
      <c r="X344" s="8"/>
    </row>
    <row r="345" spans="1:24" ht="12" customHeight="1">
      <c r="A345" s="113"/>
      <c r="B345" s="113"/>
      <c r="C345" s="113"/>
      <c r="D345" s="113"/>
      <c r="E345" s="113"/>
      <c r="F345" s="113"/>
      <c r="G345" s="113"/>
      <c r="H345" s="113"/>
      <c r="I345" s="113"/>
      <c r="J345" s="113"/>
      <c r="L345" s="137"/>
      <c r="M345" s="135"/>
      <c r="N345" s="8"/>
      <c r="O345" s="8"/>
      <c r="P345" s="8"/>
      <c r="Q345" s="8"/>
      <c r="R345" s="8"/>
      <c r="S345" s="8"/>
      <c r="T345" s="8"/>
      <c r="U345" s="8"/>
      <c r="V345" s="8"/>
      <c r="W345" s="8"/>
      <c r="X345" s="8"/>
    </row>
    <row r="346" spans="1:24" ht="12" customHeight="1">
      <c r="A346" s="133" t="s">
        <v>868</v>
      </c>
      <c r="B346" s="47" t="s">
        <v>131</v>
      </c>
      <c r="C346" s="47" t="s">
        <v>132</v>
      </c>
      <c r="D346" s="47" t="s">
        <v>133</v>
      </c>
      <c r="E346" s="47" t="s">
        <v>134</v>
      </c>
      <c r="F346" s="47" t="s">
        <v>135</v>
      </c>
      <c r="G346" s="47" t="s">
        <v>136</v>
      </c>
      <c r="H346" s="47" t="s">
        <v>137</v>
      </c>
      <c r="I346" s="47" t="s">
        <v>138</v>
      </c>
      <c r="J346" s="47" t="s">
        <v>139</v>
      </c>
      <c r="K346" s="132"/>
      <c r="M346" s="135"/>
      <c r="N346" s="8"/>
      <c r="O346" s="8"/>
      <c r="P346" s="8"/>
      <c r="Q346" s="8"/>
      <c r="R346" s="8"/>
      <c r="S346" s="8"/>
      <c r="T346" s="8"/>
      <c r="U346" s="8"/>
      <c r="V346" s="8"/>
      <c r="W346" s="8"/>
      <c r="X346" s="8"/>
    </row>
    <row r="347" spans="1:24" ht="12" customHeight="1">
      <c r="A347" s="134" t="s">
        <v>870</v>
      </c>
      <c r="B347" s="117">
        <v>3</v>
      </c>
      <c r="C347" s="117">
        <v>3</v>
      </c>
      <c r="D347" s="117">
        <v>2</v>
      </c>
      <c r="E347" s="117">
        <v>4</v>
      </c>
      <c r="F347" s="117">
        <v>3</v>
      </c>
      <c r="G347" s="117">
        <v>2</v>
      </c>
      <c r="H347" s="117">
        <v>3</v>
      </c>
      <c r="I347" s="117">
        <v>2</v>
      </c>
      <c r="J347" s="117">
        <v>0</v>
      </c>
      <c r="K347" s="136" t="s">
        <v>873</v>
      </c>
      <c r="L347" s="135" t="s">
        <v>872</v>
      </c>
      <c r="N347" s="8"/>
      <c r="O347" s="8"/>
      <c r="P347" s="8"/>
      <c r="Q347" s="8"/>
      <c r="R347" s="8"/>
      <c r="S347" s="8"/>
      <c r="T347" s="8"/>
      <c r="U347" s="8"/>
      <c r="V347" s="8"/>
      <c r="W347" s="8"/>
      <c r="X347" s="8"/>
    </row>
    <row r="348" spans="1:24" ht="12" customHeight="1">
      <c r="A348" s="138" t="s">
        <v>707</v>
      </c>
      <c r="B348" s="117"/>
      <c r="C348" s="117"/>
      <c r="D348" s="117"/>
      <c r="E348" s="117"/>
      <c r="F348" s="117"/>
      <c r="G348" s="117"/>
      <c r="H348" s="117"/>
      <c r="I348" s="117"/>
      <c r="J348" s="117"/>
      <c r="M348" s="135"/>
      <c r="N348" s="8"/>
      <c r="O348" s="8"/>
      <c r="P348" s="8"/>
      <c r="Q348" s="8"/>
      <c r="R348" s="8"/>
      <c r="S348" s="8"/>
      <c r="T348" s="8"/>
      <c r="U348" s="8"/>
      <c r="V348" s="8"/>
      <c r="W348" s="8"/>
      <c r="X348" s="8"/>
    </row>
    <row r="349" spans="1:24" ht="12" customHeight="1">
      <c r="A349" s="134" t="s">
        <v>767</v>
      </c>
      <c r="B349" s="117">
        <v>2</v>
      </c>
      <c r="C349" s="117">
        <v>2</v>
      </c>
      <c r="D349" s="117">
        <v>2</v>
      </c>
      <c r="E349" s="117">
        <v>3</v>
      </c>
      <c r="F349" s="117">
        <v>3</v>
      </c>
      <c r="G349" s="117">
        <v>2</v>
      </c>
      <c r="H349" s="117">
        <v>3</v>
      </c>
      <c r="I349" s="117">
        <v>2</v>
      </c>
      <c r="J349" s="117">
        <v>1</v>
      </c>
      <c r="K349" s="136" t="s">
        <v>518</v>
      </c>
      <c r="L349" s="135" t="s">
        <v>867</v>
      </c>
      <c r="M349" s="135"/>
      <c r="N349" s="8"/>
      <c r="O349" s="8"/>
      <c r="P349" s="8"/>
      <c r="Q349" s="8"/>
      <c r="R349" s="8"/>
      <c r="S349" s="8"/>
      <c r="T349" s="8"/>
      <c r="U349" s="8"/>
      <c r="V349" s="8"/>
      <c r="W349" s="8"/>
      <c r="X349" s="8"/>
    </row>
    <row r="350" spans="1:24" ht="12" customHeight="1">
      <c r="A350" s="134" t="s">
        <v>768</v>
      </c>
      <c r="B350" s="117"/>
      <c r="C350" s="117"/>
      <c r="D350" s="117"/>
      <c r="E350" s="117"/>
      <c r="F350" s="117"/>
      <c r="G350" s="117"/>
      <c r="H350" s="117"/>
      <c r="I350" s="117"/>
      <c r="J350" s="117"/>
      <c r="M350" s="135"/>
      <c r="N350" s="8"/>
      <c r="O350" s="8"/>
      <c r="P350" s="8"/>
      <c r="Q350" s="8"/>
      <c r="R350" s="8"/>
      <c r="S350" s="8"/>
      <c r="T350" s="8"/>
      <c r="U350" s="8"/>
      <c r="V350" s="8"/>
      <c r="W350" s="8"/>
      <c r="X350" s="8"/>
    </row>
    <row r="351" spans="1:24" ht="12" customHeight="1">
      <c r="A351" s="134" t="s">
        <v>769</v>
      </c>
      <c r="B351" s="117">
        <v>2</v>
      </c>
      <c r="C351" s="117">
        <v>2</v>
      </c>
      <c r="D351" s="117">
        <v>2</v>
      </c>
      <c r="E351" s="117">
        <v>2</v>
      </c>
      <c r="F351" s="117">
        <v>3</v>
      </c>
      <c r="G351" s="117">
        <v>2</v>
      </c>
      <c r="H351" s="117">
        <v>3</v>
      </c>
      <c r="I351" s="117">
        <v>2</v>
      </c>
      <c r="J351" s="117">
        <v>2</v>
      </c>
      <c r="K351" s="136" t="s">
        <v>876</v>
      </c>
      <c r="L351" s="135" t="s">
        <v>871</v>
      </c>
      <c r="M351" s="135"/>
      <c r="N351" s="8"/>
      <c r="O351" s="8"/>
      <c r="P351" s="8"/>
      <c r="Q351" s="8"/>
      <c r="R351" s="8"/>
      <c r="S351" s="8"/>
      <c r="T351" s="8"/>
      <c r="U351" s="8"/>
      <c r="V351" s="8"/>
      <c r="W351" s="8"/>
      <c r="X351" s="8"/>
    </row>
    <row r="352" spans="1:24" ht="12" customHeight="1">
      <c r="A352" s="134"/>
      <c r="B352" s="117"/>
      <c r="C352" s="117"/>
      <c r="D352" s="117"/>
      <c r="E352" s="117"/>
      <c r="F352" s="117"/>
      <c r="G352" s="117"/>
      <c r="H352" s="117"/>
      <c r="I352" s="117"/>
      <c r="J352" s="117"/>
      <c r="K352" s="8"/>
      <c r="L352" s="8"/>
      <c r="N352" s="8"/>
      <c r="O352" s="8"/>
      <c r="P352" s="8"/>
      <c r="Q352" s="8"/>
      <c r="R352" s="8"/>
      <c r="S352" s="8"/>
      <c r="T352" s="8"/>
      <c r="U352" s="8"/>
      <c r="V352" s="8"/>
      <c r="W352" s="8"/>
      <c r="X352" s="8"/>
    </row>
    <row r="353" spans="1:24" ht="12" customHeight="1">
      <c r="A353" s="134"/>
      <c r="B353" s="117"/>
      <c r="C353" s="117"/>
      <c r="D353" s="117"/>
      <c r="E353" s="117"/>
      <c r="F353" s="117"/>
      <c r="G353" s="117"/>
      <c r="H353" s="117"/>
      <c r="I353" s="117"/>
      <c r="J353" s="117"/>
      <c r="K353" s="8"/>
      <c r="L353" s="8"/>
      <c r="N353" s="8"/>
      <c r="O353" s="8"/>
      <c r="P353" s="8"/>
      <c r="Q353" s="8"/>
      <c r="R353" s="8"/>
      <c r="S353" s="8"/>
      <c r="T353" s="8"/>
      <c r="U353" s="8"/>
      <c r="V353" s="8"/>
      <c r="W353" s="8"/>
      <c r="X353" s="8"/>
    </row>
    <row r="354" spans="1:24" ht="12" customHeight="1">
      <c r="A354" s="113"/>
      <c r="B354" s="113"/>
      <c r="C354" s="113"/>
      <c r="D354" s="113"/>
      <c r="E354" s="113"/>
      <c r="F354" s="113"/>
      <c r="G354" s="113"/>
      <c r="H354" s="113"/>
      <c r="I354" s="113"/>
      <c r="J354" s="113"/>
      <c r="L354" s="137"/>
      <c r="N354" s="8"/>
      <c r="O354" s="8"/>
      <c r="P354" s="8"/>
      <c r="Q354" s="8"/>
      <c r="R354" s="8"/>
      <c r="S354" s="8"/>
      <c r="T354" s="8"/>
      <c r="U354" s="8"/>
      <c r="V354" s="8"/>
      <c r="W354" s="8"/>
      <c r="X354" s="8"/>
    </row>
    <row r="355" spans="1:24" ht="12" customHeight="1">
      <c r="A355" s="133" t="s">
        <v>324</v>
      </c>
      <c r="B355" s="47" t="s">
        <v>131</v>
      </c>
      <c r="C355" s="47" t="s">
        <v>132</v>
      </c>
      <c r="D355" s="47" t="s">
        <v>133</v>
      </c>
      <c r="E355" s="47" t="s">
        <v>134</v>
      </c>
      <c r="F355" s="47" t="s">
        <v>135</v>
      </c>
      <c r="G355" s="47" t="s">
        <v>136</v>
      </c>
      <c r="H355" s="47" t="s">
        <v>137</v>
      </c>
      <c r="I355" s="47" t="s">
        <v>138</v>
      </c>
      <c r="J355" s="47" t="s">
        <v>139</v>
      </c>
      <c r="K355" s="132"/>
      <c r="M355" s="135"/>
      <c r="N355" s="8"/>
      <c r="O355" s="8"/>
      <c r="P355" s="8"/>
      <c r="Q355" s="8"/>
      <c r="R355" s="8"/>
      <c r="S355" s="8"/>
      <c r="T355" s="8"/>
      <c r="U355" s="8"/>
      <c r="V355" s="8"/>
      <c r="W355" s="8"/>
      <c r="X355" s="8"/>
    </row>
    <row r="356" spans="1:24" ht="12" customHeight="1">
      <c r="A356" s="134" t="s">
        <v>141</v>
      </c>
      <c r="B356" s="117">
        <v>-1</v>
      </c>
      <c r="C356" s="117">
        <v>0</v>
      </c>
      <c r="D356" s="117">
        <v>0</v>
      </c>
      <c r="E356" s="117">
        <v>0</v>
      </c>
      <c r="F356" s="117">
        <v>0</v>
      </c>
      <c r="G356" s="117">
        <v>0</v>
      </c>
      <c r="H356" s="117">
        <v>1</v>
      </c>
      <c r="I356" s="117">
        <v>1</v>
      </c>
      <c r="J356" s="117">
        <v>-1</v>
      </c>
      <c r="K356" s="136" t="s">
        <v>83</v>
      </c>
      <c r="L356" s="135" t="s">
        <v>723</v>
      </c>
      <c r="N356" s="8"/>
      <c r="O356" s="8"/>
      <c r="P356" s="8"/>
      <c r="Q356" s="8"/>
      <c r="R356" s="8"/>
      <c r="S356" s="8"/>
      <c r="T356" s="8"/>
      <c r="U356" s="8"/>
      <c r="V356" s="8"/>
      <c r="W356" s="8"/>
      <c r="X356" s="8"/>
    </row>
    <row r="357" spans="1:24" ht="12" customHeight="1">
      <c r="A357" s="138" t="s">
        <v>817</v>
      </c>
      <c r="B357" s="117"/>
      <c r="C357" s="117"/>
      <c r="D357" s="117"/>
      <c r="E357" s="117"/>
      <c r="F357" s="117"/>
      <c r="G357" s="117"/>
      <c r="H357" s="117"/>
      <c r="I357" s="117"/>
      <c r="J357" s="117"/>
      <c r="N357" s="8"/>
      <c r="O357" s="8"/>
      <c r="P357" s="8"/>
      <c r="Q357" s="8"/>
      <c r="R357" s="8"/>
      <c r="S357" s="8"/>
      <c r="T357" s="8"/>
      <c r="U357" s="8"/>
      <c r="V357" s="8"/>
      <c r="W357" s="8"/>
      <c r="X357" s="8"/>
    </row>
    <row r="358" spans="1:24" ht="12" customHeight="1">
      <c r="A358" s="134" t="s">
        <v>190</v>
      </c>
      <c r="B358" s="117">
        <v>-1</v>
      </c>
      <c r="C358" s="117">
        <v>0</v>
      </c>
      <c r="D358" s="117">
        <v>0</v>
      </c>
      <c r="E358" s="117">
        <v>1</v>
      </c>
      <c r="F358" s="117">
        <v>0</v>
      </c>
      <c r="G358" s="117">
        <v>1</v>
      </c>
      <c r="H358" s="117">
        <v>1</v>
      </c>
      <c r="I358" s="117">
        <v>1</v>
      </c>
      <c r="J358" s="117">
        <v>-1</v>
      </c>
      <c r="K358" s="136" t="s">
        <v>84</v>
      </c>
      <c r="L358" s="135" t="s">
        <v>128</v>
      </c>
      <c r="M358" s="135"/>
      <c r="N358" s="8"/>
      <c r="O358" s="8"/>
      <c r="P358" s="8"/>
      <c r="Q358" s="8"/>
      <c r="R358" s="8"/>
      <c r="S358" s="8"/>
      <c r="T358" s="8"/>
      <c r="U358" s="8"/>
      <c r="V358" s="8"/>
      <c r="W358" s="8"/>
      <c r="X358" s="8"/>
    </row>
    <row r="359" spans="1:24" ht="12" customHeight="1">
      <c r="A359" s="134" t="s">
        <v>195</v>
      </c>
      <c r="B359" s="117">
        <v>-1</v>
      </c>
      <c r="C359" s="117">
        <v>0</v>
      </c>
      <c r="D359" s="117">
        <v>0</v>
      </c>
      <c r="E359" s="117">
        <v>1</v>
      </c>
      <c r="F359" s="117">
        <v>1</v>
      </c>
      <c r="G359" s="117">
        <v>0</v>
      </c>
      <c r="H359" s="117">
        <v>2</v>
      </c>
      <c r="I359" s="117">
        <v>-1</v>
      </c>
      <c r="J359" s="117">
        <v>0</v>
      </c>
      <c r="K359" s="136" t="s">
        <v>85</v>
      </c>
      <c r="L359" s="135" t="s">
        <v>667</v>
      </c>
      <c r="N359" s="8"/>
      <c r="O359" s="8"/>
      <c r="P359" s="8"/>
      <c r="Q359" s="8"/>
      <c r="R359" s="8"/>
      <c r="S359" s="8"/>
      <c r="T359" s="8"/>
      <c r="U359" s="8"/>
      <c r="V359" s="8"/>
      <c r="W359" s="8"/>
      <c r="X359" s="8"/>
    </row>
    <row r="360" spans="1:24" ht="12" customHeight="1">
      <c r="A360" s="138" t="s">
        <v>818</v>
      </c>
      <c r="B360" s="117"/>
      <c r="C360" s="117"/>
      <c r="D360" s="117"/>
      <c r="E360" s="117"/>
      <c r="F360" s="117"/>
      <c r="G360" s="117"/>
      <c r="H360" s="117"/>
      <c r="I360" s="117"/>
      <c r="J360" s="117"/>
      <c r="N360" s="8"/>
      <c r="O360" s="8"/>
      <c r="P360" s="8"/>
      <c r="Q360" s="8"/>
      <c r="R360" s="8"/>
      <c r="S360" s="8"/>
      <c r="T360" s="8"/>
      <c r="U360" s="8"/>
      <c r="V360" s="8"/>
      <c r="W360" s="8"/>
      <c r="X360" s="8"/>
    </row>
    <row r="361" spans="1:24" ht="12" customHeight="1">
      <c r="A361" s="134" t="s">
        <v>772</v>
      </c>
      <c r="B361" s="117"/>
      <c r="C361" s="117"/>
      <c r="D361" s="117"/>
      <c r="E361" s="117"/>
      <c r="F361" s="117"/>
      <c r="G361" s="117"/>
      <c r="H361" s="117"/>
      <c r="I361" s="117"/>
      <c r="J361" s="117"/>
      <c r="N361" s="8"/>
      <c r="O361" s="8"/>
      <c r="P361" s="8"/>
      <c r="Q361" s="8"/>
      <c r="R361" s="8"/>
      <c r="S361" s="8"/>
      <c r="T361" s="8"/>
      <c r="U361" s="8"/>
      <c r="V361" s="8"/>
      <c r="W361" s="8"/>
      <c r="X361" s="8"/>
    </row>
    <row r="362" spans="1:24" ht="12" customHeight="1">
      <c r="A362" s="134" t="s">
        <v>773</v>
      </c>
      <c r="B362" s="117"/>
      <c r="C362" s="117"/>
      <c r="D362" s="117"/>
      <c r="E362" s="117"/>
      <c r="F362" s="117"/>
      <c r="G362" s="117"/>
      <c r="H362" s="117"/>
      <c r="I362" s="117"/>
      <c r="J362" s="117"/>
      <c r="N362" s="8"/>
      <c r="O362" s="8"/>
      <c r="P362" s="8"/>
      <c r="Q362" s="8"/>
      <c r="R362" s="8"/>
      <c r="S362" s="8"/>
      <c r="T362" s="8"/>
      <c r="U362" s="8"/>
      <c r="V362" s="8"/>
      <c r="W362" s="8"/>
      <c r="X362" s="8"/>
    </row>
    <row r="363" spans="1:24" ht="12" customHeight="1">
      <c r="A363" s="134" t="s">
        <v>523</v>
      </c>
      <c r="B363" s="117">
        <v>0</v>
      </c>
      <c r="C363" s="117">
        <v>0</v>
      </c>
      <c r="D363" s="117">
        <v>0</v>
      </c>
      <c r="E363" s="117">
        <v>0</v>
      </c>
      <c r="F363" s="117">
        <v>0</v>
      </c>
      <c r="G363" s="117">
        <v>0</v>
      </c>
      <c r="H363" s="117">
        <v>2</v>
      </c>
      <c r="I363" s="117">
        <v>1</v>
      </c>
      <c r="J363" s="117">
        <v>0</v>
      </c>
      <c r="K363" s="136" t="s">
        <v>77</v>
      </c>
      <c r="L363" s="135" t="s">
        <v>519</v>
      </c>
      <c r="M363" s="137"/>
      <c r="N363" s="8"/>
      <c r="O363" s="8"/>
      <c r="P363" s="8"/>
      <c r="Q363" s="8"/>
      <c r="R363" s="8"/>
      <c r="S363" s="8"/>
      <c r="T363" s="8"/>
      <c r="U363" s="8"/>
      <c r="V363" s="8"/>
      <c r="W363" s="8"/>
      <c r="X363" s="8"/>
    </row>
    <row r="364" spans="1:24" ht="12" customHeight="1">
      <c r="A364" s="134" t="s">
        <v>325</v>
      </c>
      <c r="B364" s="117">
        <v>-1</v>
      </c>
      <c r="C364" s="117">
        <v>1</v>
      </c>
      <c r="D364" s="117">
        <v>1</v>
      </c>
      <c r="E364" s="117">
        <v>1</v>
      </c>
      <c r="F364" s="117">
        <v>2</v>
      </c>
      <c r="G364" s="117">
        <v>1</v>
      </c>
      <c r="H364" s="117">
        <v>2</v>
      </c>
      <c r="I364" s="117">
        <v>-1</v>
      </c>
      <c r="J364" s="117">
        <v>0</v>
      </c>
      <c r="K364" s="136" t="s">
        <v>86</v>
      </c>
      <c r="L364" s="135" t="s">
        <v>159</v>
      </c>
      <c r="N364" s="8"/>
      <c r="O364" s="8"/>
      <c r="P364" s="8"/>
      <c r="Q364" s="8"/>
      <c r="R364" s="8"/>
      <c r="S364" s="8"/>
      <c r="T364" s="8"/>
      <c r="U364" s="8"/>
      <c r="V364" s="8"/>
      <c r="W364" s="8"/>
      <c r="X364" s="8"/>
    </row>
    <row r="365" spans="1:24" ht="12" customHeight="1">
      <c r="A365" s="134" t="s">
        <v>156</v>
      </c>
      <c r="B365" s="117">
        <v>0</v>
      </c>
      <c r="C365" s="117">
        <v>0</v>
      </c>
      <c r="D365" s="117">
        <v>0</v>
      </c>
      <c r="E365" s="117">
        <v>2</v>
      </c>
      <c r="F365" s="117">
        <v>2</v>
      </c>
      <c r="G365" s="117">
        <v>3</v>
      </c>
      <c r="H365" s="117">
        <v>3</v>
      </c>
      <c r="I365" s="117">
        <v>3</v>
      </c>
      <c r="J365" s="117">
        <v>2</v>
      </c>
      <c r="K365" s="136" t="s">
        <v>37</v>
      </c>
      <c r="L365" s="135" t="s">
        <v>157</v>
      </c>
      <c r="M365" s="135"/>
      <c r="N365" s="8"/>
      <c r="O365" s="8"/>
      <c r="P365" s="8"/>
      <c r="Q365" s="8"/>
      <c r="R365" s="8"/>
      <c r="S365" s="8"/>
      <c r="T365" s="8"/>
      <c r="U365" s="8"/>
      <c r="V365" s="8"/>
      <c r="W365" s="8"/>
      <c r="X365" s="8"/>
    </row>
    <row r="366" spans="1:24" ht="12" customHeight="1">
      <c r="A366" s="134" t="s">
        <v>774</v>
      </c>
      <c r="B366" s="117">
        <v>0</v>
      </c>
      <c r="C366" s="117">
        <v>1</v>
      </c>
      <c r="D366" s="117">
        <v>3</v>
      </c>
      <c r="E366" s="117">
        <v>3</v>
      </c>
      <c r="F366" s="117">
        <v>4</v>
      </c>
      <c r="G366" s="117">
        <v>4</v>
      </c>
      <c r="H366" s="117">
        <v>2</v>
      </c>
      <c r="I366" s="117">
        <v>-1</v>
      </c>
      <c r="J366" s="117">
        <v>0</v>
      </c>
      <c r="K366" s="136" t="s">
        <v>79</v>
      </c>
      <c r="L366" s="135" t="s">
        <v>78</v>
      </c>
      <c r="N366" s="8"/>
      <c r="O366" s="8"/>
      <c r="P366" s="8"/>
      <c r="Q366" s="8"/>
      <c r="R366" s="8"/>
      <c r="S366" s="8"/>
      <c r="T366" s="8"/>
      <c r="U366" s="8"/>
      <c r="V366" s="8"/>
      <c r="W366" s="8"/>
      <c r="X366" s="8"/>
    </row>
    <row r="367" spans="1:24" ht="12" customHeight="1">
      <c r="A367" s="138" t="s">
        <v>822</v>
      </c>
      <c r="B367" s="117"/>
      <c r="C367" s="117"/>
      <c r="D367" s="117"/>
      <c r="E367" s="117"/>
      <c r="F367" s="117"/>
      <c r="G367" s="117"/>
      <c r="H367" s="117"/>
      <c r="I367" s="117"/>
      <c r="J367" s="117"/>
      <c r="M367" s="135"/>
      <c r="N367" s="8"/>
      <c r="O367" s="8"/>
      <c r="P367" s="8"/>
      <c r="Q367" s="8"/>
      <c r="R367" s="8"/>
      <c r="S367" s="8"/>
      <c r="T367" s="8"/>
      <c r="U367" s="8"/>
      <c r="V367" s="8"/>
      <c r="W367" s="8"/>
      <c r="X367" s="8"/>
    </row>
    <row r="368" spans="1:24" ht="12" customHeight="1">
      <c r="A368" s="134" t="s">
        <v>775</v>
      </c>
      <c r="B368" s="117">
        <v>1</v>
      </c>
      <c r="C368" s="117">
        <v>3</v>
      </c>
      <c r="D368" s="117">
        <v>1</v>
      </c>
      <c r="E368" s="117">
        <v>0</v>
      </c>
      <c r="F368" s="117">
        <v>0</v>
      </c>
      <c r="G368" s="117">
        <v>3</v>
      </c>
      <c r="H368" s="117">
        <v>2</v>
      </c>
      <c r="I368" s="117">
        <v>1</v>
      </c>
      <c r="J368" s="117">
        <v>0</v>
      </c>
      <c r="K368" s="136" t="s">
        <v>81</v>
      </c>
      <c r="L368" s="135" t="s">
        <v>80</v>
      </c>
      <c r="N368" s="8"/>
      <c r="O368" s="8"/>
      <c r="P368" s="8"/>
      <c r="Q368" s="8"/>
      <c r="R368" s="8"/>
      <c r="S368" s="8"/>
      <c r="T368" s="8"/>
      <c r="U368" s="8"/>
      <c r="V368" s="8"/>
      <c r="W368" s="8"/>
      <c r="X368" s="8"/>
    </row>
    <row r="369" spans="1:24" ht="12" customHeight="1">
      <c r="A369" s="134" t="s">
        <v>682</v>
      </c>
      <c r="B369" s="117">
        <v>1</v>
      </c>
      <c r="C369" s="117">
        <v>3</v>
      </c>
      <c r="D369" s="117">
        <v>3</v>
      </c>
      <c r="E369" s="117">
        <v>1</v>
      </c>
      <c r="F369" s="117">
        <v>2</v>
      </c>
      <c r="G369" s="117">
        <v>1</v>
      </c>
      <c r="H369" s="117">
        <v>2</v>
      </c>
      <c r="I369" s="117">
        <v>-1</v>
      </c>
      <c r="J369" s="117">
        <v>0</v>
      </c>
      <c r="K369" s="136" t="s">
        <v>87</v>
      </c>
      <c r="L369" s="135" t="s">
        <v>683</v>
      </c>
      <c r="M369" s="135"/>
      <c r="N369" s="8"/>
      <c r="O369" s="8"/>
      <c r="P369" s="8"/>
      <c r="Q369" s="8"/>
      <c r="R369" s="8"/>
      <c r="S369" s="8"/>
      <c r="T369" s="8"/>
      <c r="U369" s="8"/>
      <c r="V369" s="8"/>
      <c r="W369" s="8"/>
      <c r="X369" s="8"/>
    </row>
    <row r="370" spans="1:24" ht="12" customHeight="1">
      <c r="A370" s="134" t="s">
        <v>158</v>
      </c>
      <c r="B370" s="117">
        <v>0</v>
      </c>
      <c r="C370" s="117">
        <v>0</v>
      </c>
      <c r="D370" s="117">
        <v>0</v>
      </c>
      <c r="E370" s="117">
        <v>3</v>
      </c>
      <c r="F370" s="117">
        <v>3</v>
      </c>
      <c r="G370" s="117">
        <v>3</v>
      </c>
      <c r="H370" s="117">
        <v>3</v>
      </c>
      <c r="I370" s="117">
        <v>3</v>
      </c>
      <c r="J370" s="117">
        <v>3</v>
      </c>
      <c r="K370" s="136" t="s">
        <v>88</v>
      </c>
      <c r="L370" s="135" t="s">
        <v>688</v>
      </c>
      <c r="M370" s="8"/>
      <c r="N370" s="8"/>
      <c r="O370" s="8"/>
      <c r="P370" s="8"/>
      <c r="Q370" s="8"/>
      <c r="R370" s="8"/>
      <c r="S370" s="8"/>
      <c r="T370" s="8"/>
      <c r="U370" s="8"/>
      <c r="V370" s="8"/>
      <c r="W370" s="8"/>
      <c r="X370" s="8"/>
    </row>
    <row r="371" spans="1:24" ht="12" customHeight="1">
      <c r="A371" s="134" t="s">
        <v>776</v>
      </c>
      <c r="B371" s="117"/>
      <c r="C371" s="117"/>
      <c r="D371" s="117"/>
      <c r="E371" s="117"/>
      <c r="F371" s="117"/>
      <c r="G371" s="117"/>
      <c r="H371" s="117"/>
      <c r="I371" s="117"/>
      <c r="J371" s="117"/>
      <c r="M371" s="8"/>
      <c r="N371" s="8"/>
      <c r="O371" s="8"/>
      <c r="P371" s="8"/>
      <c r="Q371" s="8"/>
      <c r="R371" s="8"/>
      <c r="S371" s="8"/>
      <c r="T371" s="8"/>
      <c r="U371" s="8"/>
      <c r="V371" s="8"/>
      <c r="W371" s="8"/>
      <c r="X371" s="8"/>
    </row>
    <row r="372" spans="1:24" ht="12" customHeight="1">
      <c r="A372" s="134" t="s">
        <v>777</v>
      </c>
      <c r="B372" s="117"/>
      <c r="C372" s="117"/>
      <c r="D372" s="117"/>
      <c r="E372" s="117"/>
      <c r="F372" s="117"/>
      <c r="G372" s="117"/>
      <c r="H372" s="117"/>
      <c r="I372" s="117"/>
      <c r="J372" s="117"/>
      <c r="M372" s="137"/>
      <c r="N372" s="8"/>
      <c r="O372" s="8"/>
      <c r="P372" s="8"/>
      <c r="Q372" s="8"/>
      <c r="R372" s="8"/>
      <c r="S372" s="8"/>
      <c r="T372" s="8"/>
      <c r="U372" s="8"/>
      <c r="V372" s="8"/>
      <c r="W372" s="8"/>
      <c r="X372" s="8"/>
    </row>
    <row r="373" spans="1:24" ht="12" customHeight="1">
      <c r="A373" s="134" t="s">
        <v>778</v>
      </c>
      <c r="B373" s="117"/>
      <c r="C373" s="117"/>
      <c r="D373" s="117"/>
      <c r="E373" s="117"/>
      <c r="F373" s="117"/>
      <c r="G373" s="117"/>
      <c r="H373" s="117"/>
      <c r="I373" s="117"/>
      <c r="J373" s="117"/>
      <c r="N373" s="8"/>
      <c r="O373" s="8"/>
      <c r="P373" s="8"/>
      <c r="Q373" s="8"/>
      <c r="R373" s="8"/>
      <c r="S373" s="8"/>
      <c r="T373" s="8"/>
      <c r="U373" s="8"/>
      <c r="V373" s="8"/>
      <c r="W373" s="8"/>
      <c r="X373" s="8"/>
    </row>
    <row r="374" spans="1:24" ht="12" customHeight="1">
      <c r="A374" s="134" t="s">
        <v>779</v>
      </c>
      <c r="B374" s="117"/>
      <c r="C374" s="117"/>
      <c r="D374" s="117"/>
      <c r="E374" s="117"/>
      <c r="F374" s="117"/>
      <c r="G374" s="117"/>
      <c r="H374" s="117"/>
      <c r="I374" s="117"/>
      <c r="J374" s="117"/>
      <c r="M374" s="135"/>
      <c r="N374" s="8"/>
      <c r="O374" s="8"/>
      <c r="P374" s="8"/>
      <c r="Q374" s="8"/>
      <c r="R374" s="8"/>
      <c r="S374" s="8"/>
      <c r="T374" s="8"/>
      <c r="U374" s="8"/>
      <c r="V374" s="8"/>
      <c r="W374" s="8"/>
      <c r="X374" s="8"/>
    </row>
    <row r="375" spans="1:24" ht="12" customHeight="1">
      <c r="A375" s="134" t="s">
        <v>780</v>
      </c>
      <c r="B375" s="117"/>
      <c r="C375" s="117"/>
      <c r="D375" s="117"/>
      <c r="E375" s="117"/>
      <c r="F375" s="117"/>
      <c r="G375" s="117"/>
      <c r="H375" s="117"/>
      <c r="I375" s="117"/>
      <c r="J375" s="117"/>
      <c r="N375" s="8"/>
      <c r="O375" s="8"/>
      <c r="P375" s="8"/>
      <c r="Q375" s="8"/>
      <c r="R375" s="8"/>
      <c r="S375" s="8"/>
      <c r="T375" s="8"/>
      <c r="U375" s="8"/>
      <c r="V375" s="8"/>
      <c r="W375" s="8"/>
      <c r="X375" s="8"/>
    </row>
    <row r="376" spans="1:24" ht="12" customHeight="1">
      <c r="A376" s="138" t="s">
        <v>827</v>
      </c>
      <c r="B376" s="117"/>
      <c r="C376" s="117"/>
      <c r="D376" s="117"/>
      <c r="E376" s="117"/>
      <c r="F376" s="117"/>
      <c r="G376" s="117"/>
      <c r="H376" s="117"/>
      <c r="I376" s="117"/>
      <c r="J376" s="117"/>
      <c r="M376" s="135"/>
      <c r="N376" s="8"/>
      <c r="O376" s="8"/>
      <c r="P376" s="8"/>
      <c r="Q376" s="8"/>
      <c r="R376" s="8"/>
      <c r="S376" s="8"/>
      <c r="T376" s="8"/>
      <c r="U376" s="8"/>
      <c r="V376" s="8"/>
      <c r="W376" s="8"/>
      <c r="X376" s="8"/>
    </row>
    <row r="377" spans="1:24" ht="12" customHeight="1">
      <c r="A377" s="134" t="s">
        <v>781</v>
      </c>
      <c r="B377" s="117"/>
      <c r="C377" s="117"/>
      <c r="D377" s="117"/>
      <c r="E377" s="117"/>
      <c r="F377" s="117"/>
      <c r="G377" s="117"/>
      <c r="H377" s="117"/>
      <c r="I377" s="117"/>
      <c r="J377" s="117"/>
      <c r="M377" s="135"/>
      <c r="N377" s="8"/>
      <c r="O377" s="8"/>
      <c r="P377" s="8"/>
      <c r="Q377" s="8"/>
      <c r="R377" s="8"/>
      <c r="S377" s="8"/>
      <c r="T377" s="8"/>
      <c r="U377" s="8"/>
      <c r="V377" s="8"/>
      <c r="W377" s="8"/>
      <c r="X377" s="8"/>
    </row>
    <row r="378" spans="1:24" ht="12" customHeight="1">
      <c r="A378" s="134" t="s">
        <v>782</v>
      </c>
      <c r="B378" s="117"/>
      <c r="C378" s="117"/>
      <c r="D378" s="117"/>
      <c r="E378" s="117"/>
      <c r="F378" s="117"/>
      <c r="G378" s="117"/>
      <c r="H378" s="117"/>
      <c r="I378" s="117"/>
      <c r="J378" s="117"/>
      <c r="N378" s="8"/>
      <c r="O378" s="8"/>
      <c r="P378" s="8"/>
      <c r="Q378" s="8"/>
      <c r="R378" s="8"/>
      <c r="S378" s="8"/>
      <c r="T378" s="8"/>
      <c r="U378" s="8"/>
      <c r="V378" s="8"/>
      <c r="W378" s="8"/>
      <c r="X378" s="8"/>
    </row>
    <row r="379" spans="1:24" ht="12" customHeight="1">
      <c r="A379" s="134" t="s">
        <v>783</v>
      </c>
      <c r="B379" s="117"/>
      <c r="C379" s="117"/>
      <c r="D379" s="117"/>
      <c r="E379" s="117"/>
      <c r="F379" s="117"/>
      <c r="G379" s="117"/>
      <c r="H379" s="117"/>
      <c r="I379" s="117"/>
      <c r="J379" s="117"/>
      <c r="N379" s="8"/>
      <c r="O379" s="8"/>
      <c r="P379" s="8"/>
      <c r="Q379" s="8"/>
      <c r="R379" s="8"/>
      <c r="S379" s="8"/>
      <c r="T379" s="8"/>
      <c r="U379" s="8"/>
      <c r="V379" s="8"/>
      <c r="W379" s="8"/>
      <c r="X379" s="8"/>
    </row>
    <row r="380" spans="1:24" ht="12" customHeight="1">
      <c r="A380" s="134" t="s">
        <v>784</v>
      </c>
      <c r="B380" s="117"/>
      <c r="C380" s="117"/>
      <c r="D380" s="117"/>
      <c r="E380" s="117"/>
      <c r="F380" s="117"/>
      <c r="G380" s="117"/>
      <c r="H380" s="117"/>
      <c r="I380" s="117"/>
      <c r="J380" s="117"/>
      <c r="N380" s="8"/>
      <c r="O380" s="8"/>
      <c r="P380" s="8"/>
      <c r="Q380" s="8"/>
      <c r="R380" s="8"/>
      <c r="S380" s="8"/>
      <c r="T380" s="8"/>
      <c r="U380" s="8"/>
      <c r="V380" s="8"/>
      <c r="W380" s="8"/>
      <c r="X380" s="8"/>
    </row>
    <row r="381" spans="1:24" ht="12" customHeight="1">
      <c r="A381" s="134" t="s">
        <v>785</v>
      </c>
      <c r="B381" s="117"/>
      <c r="C381" s="117"/>
      <c r="D381" s="117"/>
      <c r="E381" s="117"/>
      <c r="F381" s="117"/>
      <c r="G381" s="117"/>
      <c r="H381" s="117"/>
      <c r="I381" s="117"/>
      <c r="J381" s="117"/>
      <c r="M381" s="135"/>
      <c r="N381" s="8"/>
      <c r="O381" s="8"/>
      <c r="P381" s="8"/>
      <c r="Q381" s="8"/>
      <c r="R381" s="8"/>
      <c r="S381" s="8"/>
      <c r="T381" s="8"/>
      <c r="U381" s="8"/>
      <c r="V381" s="8"/>
      <c r="W381" s="8"/>
      <c r="X381" s="8"/>
    </row>
    <row r="382" spans="1:24" ht="12" customHeight="1">
      <c r="A382" s="134" t="s">
        <v>786</v>
      </c>
      <c r="B382" s="117"/>
      <c r="C382" s="117"/>
      <c r="D382" s="117"/>
      <c r="E382" s="117"/>
      <c r="F382" s="117"/>
      <c r="G382" s="117"/>
      <c r="H382" s="117"/>
      <c r="I382" s="117"/>
      <c r="J382" s="117"/>
      <c r="M382" s="135"/>
      <c r="N382" s="8"/>
      <c r="O382" s="8"/>
      <c r="P382" s="8"/>
      <c r="Q382" s="8"/>
      <c r="R382" s="8"/>
      <c r="S382" s="8"/>
      <c r="T382" s="8"/>
      <c r="U382" s="8"/>
      <c r="V382" s="8"/>
      <c r="W382" s="8"/>
      <c r="X382" s="8"/>
    </row>
    <row r="383" spans="1:24" ht="12" customHeight="1">
      <c r="A383" s="134"/>
      <c r="B383" s="117"/>
      <c r="C383" s="117"/>
      <c r="D383" s="117"/>
      <c r="E383" s="117"/>
      <c r="F383" s="117"/>
      <c r="G383" s="117"/>
      <c r="H383" s="117"/>
      <c r="I383" s="117"/>
      <c r="J383" s="117"/>
      <c r="M383" s="135"/>
      <c r="N383" s="8"/>
      <c r="O383" s="8"/>
      <c r="P383" s="8"/>
      <c r="Q383" s="8"/>
      <c r="R383" s="8"/>
      <c r="S383" s="8"/>
      <c r="T383" s="8"/>
      <c r="U383" s="8"/>
      <c r="V383" s="8"/>
      <c r="W383" s="8"/>
      <c r="X383" s="8"/>
    </row>
    <row r="384" spans="1:24" ht="12" customHeight="1">
      <c r="A384" s="134"/>
      <c r="B384" s="117"/>
      <c r="C384" s="117"/>
      <c r="D384" s="117"/>
      <c r="E384" s="117"/>
      <c r="F384" s="117"/>
      <c r="G384" s="117"/>
      <c r="H384" s="117"/>
      <c r="I384" s="117"/>
      <c r="J384" s="117"/>
      <c r="M384" s="135"/>
      <c r="N384" s="8"/>
      <c r="O384" s="8"/>
      <c r="P384" s="8"/>
      <c r="Q384" s="8"/>
      <c r="R384" s="8"/>
      <c r="S384" s="8"/>
      <c r="T384" s="8"/>
      <c r="U384" s="8"/>
      <c r="V384" s="8"/>
      <c r="W384" s="8"/>
      <c r="X384" s="8"/>
    </row>
    <row r="385" spans="1:24" ht="12" customHeight="1">
      <c r="A385" s="113"/>
      <c r="B385" s="113"/>
      <c r="C385" s="113"/>
      <c r="D385" s="113"/>
      <c r="E385" s="113"/>
      <c r="F385" s="113"/>
      <c r="G385" s="113"/>
      <c r="H385" s="113"/>
      <c r="I385" s="113"/>
      <c r="J385" s="113"/>
      <c r="L385" s="137"/>
      <c r="N385" s="8"/>
      <c r="O385" s="8"/>
      <c r="P385" s="8"/>
      <c r="Q385" s="8"/>
      <c r="R385" s="8"/>
      <c r="S385" s="8"/>
      <c r="T385" s="8"/>
      <c r="U385" s="8"/>
      <c r="V385" s="8"/>
      <c r="W385" s="8"/>
      <c r="X385" s="8"/>
    </row>
    <row r="386" spans="1:24" ht="12" customHeight="1">
      <c r="A386" s="133" t="s">
        <v>326</v>
      </c>
      <c r="B386" s="47" t="s">
        <v>131</v>
      </c>
      <c r="C386" s="47" t="s">
        <v>132</v>
      </c>
      <c r="D386" s="47" t="s">
        <v>133</v>
      </c>
      <c r="E386" s="47" t="s">
        <v>134</v>
      </c>
      <c r="F386" s="47" t="s">
        <v>135</v>
      </c>
      <c r="G386" s="47" t="s">
        <v>136</v>
      </c>
      <c r="H386" s="47" t="s">
        <v>137</v>
      </c>
      <c r="I386" s="47" t="s">
        <v>138</v>
      </c>
      <c r="J386" s="47" t="s">
        <v>139</v>
      </c>
      <c r="K386" s="132"/>
      <c r="M386" s="135"/>
      <c r="N386" s="8"/>
      <c r="O386" s="8"/>
      <c r="P386" s="8"/>
      <c r="Q386" s="8"/>
      <c r="R386" s="8"/>
      <c r="S386" s="8"/>
      <c r="T386" s="8"/>
      <c r="U386" s="8"/>
      <c r="V386" s="8"/>
      <c r="W386" s="8"/>
      <c r="X386" s="8"/>
    </row>
    <row r="387" spans="1:24" ht="12" customHeight="1">
      <c r="A387" s="134" t="s">
        <v>171</v>
      </c>
      <c r="B387" s="117">
        <v>0</v>
      </c>
      <c r="C387" s="117">
        <v>-1</v>
      </c>
      <c r="D387" s="117">
        <v>0</v>
      </c>
      <c r="E387" s="117">
        <v>0</v>
      </c>
      <c r="F387" s="117">
        <v>-1</v>
      </c>
      <c r="G387" s="117">
        <v>1</v>
      </c>
      <c r="H387" s="117">
        <v>1</v>
      </c>
      <c r="I387" s="117">
        <v>1</v>
      </c>
      <c r="J387" s="117">
        <v>-1</v>
      </c>
      <c r="K387" s="136" t="s">
        <v>89</v>
      </c>
      <c r="L387" s="135" t="s">
        <v>684</v>
      </c>
      <c r="M387" s="135"/>
      <c r="N387" s="8"/>
      <c r="O387" s="8"/>
      <c r="P387" s="8"/>
      <c r="Q387" s="8"/>
      <c r="R387" s="8"/>
      <c r="S387" s="8"/>
      <c r="T387" s="8"/>
      <c r="U387" s="8"/>
      <c r="V387" s="8"/>
      <c r="W387" s="8"/>
      <c r="X387" s="8"/>
    </row>
    <row r="388" spans="1:24" ht="12" customHeight="1">
      <c r="A388" s="138" t="s">
        <v>817</v>
      </c>
      <c r="B388" s="117"/>
      <c r="C388" s="117"/>
      <c r="D388" s="117"/>
      <c r="E388" s="117"/>
      <c r="F388" s="117"/>
      <c r="G388" s="117"/>
      <c r="H388" s="117"/>
      <c r="I388" s="117"/>
      <c r="J388" s="117"/>
      <c r="M388" s="135"/>
      <c r="N388" s="8"/>
      <c r="O388" s="8"/>
      <c r="P388" s="8"/>
      <c r="Q388" s="8"/>
      <c r="R388" s="8"/>
      <c r="S388" s="8"/>
      <c r="T388" s="8"/>
      <c r="U388" s="8"/>
      <c r="V388" s="8"/>
      <c r="W388" s="8"/>
      <c r="X388" s="8"/>
    </row>
    <row r="389" spans="1:24" ht="12" customHeight="1">
      <c r="A389" s="134" t="s">
        <v>173</v>
      </c>
      <c r="B389" s="117">
        <v>0</v>
      </c>
      <c r="C389" s="117">
        <v>-1</v>
      </c>
      <c r="D389" s="117">
        <v>0</v>
      </c>
      <c r="E389" s="117">
        <v>0</v>
      </c>
      <c r="F389" s="117">
        <v>0</v>
      </c>
      <c r="G389" s="117">
        <v>2</v>
      </c>
      <c r="H389" s="117">
        <v>1</v>
      </c>
      <c r="I389" s="117">
        <v>1</v>
      </c>
      <c r="J389" s="117">
        <v>-1</v>
      </c>
      <c r="K389" s="136" t="s">
        <v>90</v>
      </c>
      <c r="L389" s="135" t="s">
        <v>644</v>
      </c>
      <c r="N389" s="8"/>
      <c r="O389" s="8"/>
      <c r="P389" s="8"/>
      <c r="Q389" s="8"/>
      <c r="R389" s="8"/>
      <c r="S389" s="8"/>
      <c r="T389" s="8"/>
      <c r="U389" s="8"/>
      <c r="V389" s="8"/>
      <c r="W389" s="8"/>
      <c r="X389" s="8"/>
    </row>
    <row r="390" spans="1:24" ht="12" customHeight="1">
      <c r="A390" s="134" t="s">
        <v>193</v>
      </c>
      <c r="B390" s="117">
        <v>0</v>
      </c>
      <c r="C390" s="117">
        <v>-1</v>
      </c>
      <c r="D390" s="117">
        <v>0</v>
      </c>
      <c r="E390" s="117">
        <v>0</v>
      </c>
      <c r="F390" s="117">
        <v>-1</v>
      </c>
      <c r="G390" s="117">
        <v>2</v>
      </c>
      <c r="H390" s="117">
        <v>1</v>
      </c>
      <c r="I390" s="117">
        <v>2</v>
      </c>
      <c r="J390" s="117">
        <v>-1</v>
      </c>
      <c r="K390" s="136" t="s">
        <v>96</v>
      </c>
      <c r="L390" s="135" t="s">
        <v>645</v>
      </c>
      <c r="N390" s="8"/>
      <c r="O390" s="8"/>
      <c r="P390" s="8"/>
      <c r="Q390" s="8"/>
      <c r="R390" s="8"/>
      <c r="S390" s="8"/>
      <c r="T390" s="8"/>
      <c r="U390" s="8"/>
      <c r="V390" s="8"/>
      <c r="W390" s="8"/>
      <c r="X390" s="8"/>
    </row>
    <row r="391" spans="1:24" ht="12" customHeight="1">
      <c r="A391" s="138" t="s">
        <v>818</v>
      </c>
      <c r="B391" s="117"/>
      <c r="C391" s="117"/>
      <c r="D391" s="117"/>
      <c r="E391" s="117"/>
      <c r="F391" s="117"/>
      <c r="G391" s="117"/>
      <c r="H391" s="117"/>
      <c r="I391" s="117"/>
      <c r="J391" s="117"/>
      <c r="N391" s="8"/>
      <c r="O391" s="8"/>
      <c r="P391" s="8"/>
      <c r="Q391" s="8"/>
      <c r="R391" s="8"/>
      <c r="S391" s="8"/>
      <c r="T391" s="8"/>
      <c r="U391" s="8"/>
      <c r="V391" s="8"/>
      <c r="W391" s="8"/>
      <c r="X391" s="8"/>
    </row>
    <row r="392" spans="1:24" ht="12" customHeight="1">
      <c r="A392" s="134" t="s">
        <v>327</v>
      </c>
      <c r="B392" s="117">
        <v>0</v>
      </c>
      <c r="C392" s="117">
        <v>-1</v>
      </c>
      <c r="D392" s="117">
        <v>0</v>
      </c>
      <c r="E392" s="117">
        <v>0</v>
      </c>
      <c r="F392" s="117">
        <v>-1</v>
      </c>
      <c r="G392" s="117">
        <v>4</v>
      </c>
      <c r="H392" s="117">
        <v>1</v>
      </c>
      <c r="I392" s="117">
        <v>4</v>
      </c>
      <c r="J392" s="117">
        <v>-1</v>
      </c>
      <c r="K392" s="136" t="s">
        <v>94</v>
      </c>
      <c r="L392" s="135" t="s">
        <v>127</v>
      </c>
      <c r="N392" s="8"/>
      <c r="O392" s="8"/>
      <c r="P392" s="8"/>
      <c r="Q392" s="8"/>
      <c r="R392" s="8"/>
      <c r="S392" s="8"/>
      <c r="T392" s="8"/>
      <c r="U392" s="8"/>
      <c r="V392" s="8"/>
      <c r="W392" s="8"/>
      <c r="X392" s="8"/>
    </row>
    <row r="393" spans="1:24" ht="12" customHeight="1">
      <c r="A393" s="134" t="s">
        <v>525</v>
      </c>
      <c r="B393" s="117">
        <v>0</v>
      </c>
      <c r="C393" s="117">
        <v>-1</v>
      </c>
      <c r="D393" s="117">
        <v>0</v>
      </c>
      <c r="E393" s="117">
        <v>0</v>
      </c>
      <c r="F393" s="117">
        <v>-1</v>
      </c>
      <c r="G393" s="117">
        <v>4</v>
      </c>
      <c r="H393" s="117">
        <v>1</v>
      </c>
      <c r="I393" s="117">
        <v>6</v>
      </c>
      <c r="J393" s="117">
        <v>-1</v>
      </c>
      <c r="K393" s="136" t="s">
        <v>97</v>
      </c>
      <c r="L393" s="135" t="s">
        <v>646</v>
      </c>
      <c r="N393" s="8"/>
      <c r="O393" s="8"/>
      <c r="P393" s="8"/>
      <c r="Q393" s="8"/>
      <c r="R393" s="8"/>
      <c r="S393" s="8"/>
      <c r="T393" s="8"/>
      <c r="U393" s="8"/>
      <c r="V393" s="8"/>
      <c r="W393" s="8"/>
      <c r="X393" s="8"/>
    </row>
    <row r="394" spans="1:24" ht="12" customHeight="1">
      <c r="A394" s="138" t="s">
        <v>822</v>
      </c>
      <c r="B394" s="117"/>
      <c r="C394" s="117"/>
      <c r="D394" s="117"/>
      <c r="E394" s="117"/>
      <c r="F394" s="117"/>
      <c r="G394" s="117"/>
      <c r="H394" s="117"/>
      <c r="I394" s="117"/>
      <c r="J394" s="117"/>
      <c r="N394" s="8"/>
      <c r="O394" s="8"/>
      <c r="P394" s="8"/>
      <c r="Q394" s="8"/>
      <c r="R394" s="8"/>
      <c r="S394" s="8"/>
      <c r="T394" s="8"/>
      <c r="U394" s="8"/>
      <c r="V394" s="8"/>
      <c r="W394" s="8"/>
      <c r="X394" s="8"/>
    </row>
    <row r="395" spans="1:24" ht="12" customHeight="1">
      <c r="A395" s="134" t="s">
        <v>524</v>
      </c>
      <c r="B395" s="117">
        <v>1</v>
      </c>
      <c r="C395" s="117">
        <v>-1</v>
      </c>
      <c r="D395" s="117">
        <v>0</v>
      </c>
      <c r="E395" s="117">
        <v>1</v>
      </c>
      <c r="F395" s="117">
        <v>-1</v>
      </c>
      <c r="G395" s="117">
        <v>8</v>
      </c>
      <c r="H395" s="117">
        <v>1</v>
      </c>
      <c r="I395" s="117">
        <v>4</v>
      </c>
      <c r="J395" s="117">
        <v>-1</v>
      </c>
      <c r="K395" s="136" t="s">
        <v>95</v>
      </c>
      <c r="L395" s="135" t="s">
        <v>415</v>
      </c>
      <c r="N395" s="8"/>
      <c r="O395" s="8"/>
      <c r="P395" s="8"/>
      <c r="Q395" s="8"/>
      <c r="R395" s="8"/>
      <c r="S395" s="8"/>
      <c r="T395" s="8"/>
      <c r="U395" s="8"/>
      <c r="V395" s="8"/>
      <c r="W395" s="8"/>
      <c r="X395" s="8"/>
    </row>
    <row r="396" spans="1:24" ht="12" customHeight="1">
      <c r="A396" s="134" t="s">
        <v>791</v>
      </c>
      <c r="B396" s="117"/>
      <c r="C396" s="117"/>
      <c r="D396" s="117"/>
      <c r="E396" s="117"/>
      <c r="F396" s="117"/>
      <c r="G396" s="117"/>
      <c r="H396" s="117"/>
      <c r="I396" s="117"/>
      <c r="J396" s="117"/>
      <c r="N396" s="8"/>
      <c r="O396" s="8"/>
      <c r="P396" s="8"/>
      <c r="Q396" s="8"/>
      <c r="R396" s="8"/>
      <c r="S396" s="8"/>
      <c r="T396" s="8"/>
      <c r="U396" s="8"/>
      <c r="V396" s="8"/>
      <c r="W396" s="8"/>
      <c r="X396" s="8"/>
    </row>
    <row r="397" spans="1:24" ht="12" customHeight="1">
      <c r="A397" s="134" t="s">
        <v>792</v>
      </c>
      <c r="B397" s="117"/>
      <c r="C397" s="117"/>
      <c r="D397" s="117"/>
      <c r="E397" s="117"/>
      <c r="F397" s="117"/>
      <c r="G397" s="117"/>
      <c r="H397" s="117"/>
      <c r="I397" s="117"/>
      <c r="J397" s="117"/>
      <c r="N397" s="8"/>
      <c r="O397" s="8"/>
      <c r="P397" s="8"/>
      <c r="Q397" s="8"/>
      <c r="R397" s="8"/>
      <c r="S397" s="8"/>
      <c r="T397" s="8"/>
      <c r="U397" s="8"/>
      <c r="V397" s="8"/>
      <c r="W397" s="8"/>
      <c r="X397" s="8"/>
    </row>
    <row r="398" spans="1:24" ht="12" customHeight="1">
      <c r="A398" s="138" t="s">
        <v>827</v>
      </c>
      <c r="B398" s="117"/>
      <c r="C398" s="117"/>
      <c r="D398" s="117"/>
      <c r="E398" s="117"/>
      <c r="F398" s="117"/>
      <c r="G398" s="117"/>
      <c r="H398" s="117"/>
      <c r="I398" s="117"/>
      <c r="J398" s="117"/>
      <c r="N398" s="8"/>
      <c r="O398" s="8"/>
      <c r="P398" s="8"/>
      <c r="Q398" s="8"/>
      <c r="R398" s="8"/>
      <c r="S398" s="8"/>
      <c r="T398" s="8"/>
      <c r="U398" s="8"/>
      <c r="V398" s="8"/>
      <c r="W398" s="8"/>
      <c r="X398" s="8"/>
    </row>
    <row r="399" spans="1:24" ht="12" customHeight="1">
      <c r="A399" s="134" t="s">
        <v>793</v>
      </c>
      <c r="B399" s="117"/>
      <c r="C399" s="117"/>
      <c r="D399" s="117"/>
      <c r="E399" s="117"/>
      <c r="F399" s="117"/>
      <c r="G399" s="117"/>
      <c r="H399" s="117"/>
      <c r="I399" s="117"/>
      <c r="J399" s="117"/>
      <c r="N399" s="8"/>
      <c r="O399" s="8"/>
      <c r="P399" s="8"/>
      <c r="Q399" s="8"/>
      <c r="R399" s="8"/>
      <c r="S399" s="8"/>
      <c r="T399" s="8"/>
      <c r="U399" s="8"/>
      <c r="V399" s="8"/>
      <c r="W399" s="8"/>
      <c r="X399" s="8"/>
    </row>
    <row r="400" spans="1:24" ht="12" customHeight="1">
      <c r="A400" s="134" t="s">
        <v>647</v>
      </c>
      <c r="B400" s="117"/>
      <c r="C400" s="117"/>
      <c r="D400" s="117"/>
      <c r="E400" s="117"/>
      <c r="F400" s="117"/>
      <c r="G400" s="117"/>
      <c r="H400" s="117"/>
      <c r="I400" s="117"/>
      <c r="J400" s="117"/>
      <c r="N400" s="8"/>
      <c r="O400" s="8"/>
      <c r="P400" s="8"/>
      <c r="Q400" s="8"/>
      <c r="R400" s="8"/>
      <c r="S400" s="8"/>
      <c r="T400" s="8"/>
      <c r="U400" s="8"/>
      <c r="V400" s="8"/>
      <c r="W400" s="8"/>
      <c r="X400" s="8"/>
    </row>
    <row r="401" spans="1:24" ht="12" customHeight="1">
      <c r="A401" s="134" t="s">
        <v>648</v>
      </c>
      <c r="B401" s="117"/>
      <c r="C401" s="117"/>
      <c r="D401" s="117"/>
      <c r="E401" s="117"/>
      <c r="F401" s="117"/>
      <c r="G401" s="117"/>
      <c r="H401" s="117"/>
      <c r="I401" s="117"/>
      <c r="J401" s="117"/>
      <c r="N401" s="8"/>
      <c r="O401" s="8"/>
      <c r="P401" s="8"/>
      <c r="Q401" s="8"/>
      <c r="R401" s="8"/>
      <c r="S401" s="8"/>
      <c r="T401" s="8"/>
      <c r="U401" s="8"/>
      <c r="V401" s="8"/>
      <c r="W401" s="8"/>
      <c r="X401" s="8"/>
    </row>
    <row r="402" spans="1:24" ht="12" customHeight="1">
      <c r="A402" s="134"/>
      <c r="B402" s="117"/>
      <c r="C402" s="117"/>
      <c r="D402" s="117"/>
      <c r="E402" s="117"/>
      <c r="F402" s="117"/>
      <c r="G402" s="117"/>
      <c r="H402" s="117"/>
      <c r="I402" s="117"/>
      <c r="J402" s="117"/>
      <c r="N402" s="8"/>
      <c r="O402" s="8"/>
      <c r="P402" s="8"/>
      <c r="Q402" s="8"/>
      <c r="R402" s="8"/>
      <c r="S402" s="8"/>
      <c r="T402" s="8"/>
      <c r="U402" s="8"/>
      <c r="V402" s="8"/>
      <c r="W402" s="8"/>
      <c r="X402" s="8"/>
    </row>
    <row r="403" spans="1:24" ht="12" customHeight="1">
      <c r="A403" s="134"/>
      <c r="B403" s="117"/>
      <c r="C403" s="117"/>
      <c r="D403" s="117"/>
      <c r="E403" s="117"/>
      <c r="F403" s="117"/>
      <c r="G403" s="117"/>
      <c r="H403" s="117"/>
      <c r="I403" s="117"/>
      <c r="J403" s="117"/>
      <c r="M403" s="137"/>
      <c r="N403" s="8"/>
      <c r="O403" s="8"/>
      <c r="P403" s="8"/>
      <c r="Q403" s="8"/>
      <c r="R403" s="8"/>
      <c r="S403" s="8"/>
      <c r="T403" s="8"/>
      <c r="U403" s="8"/>
      <c r="V403" s="8"/>
      <c r="W403" s="8"/>
      <c r="X403" s="8"/>
    </row>
    <row r="404" spans="1:24" ht="12" customHeight="1">
      <c r="A404" s="113"/>
      <c r="B404" s="113"/>
      <c r="C404" s="113"/>
      <c r="D404" s="113"/>
      <c r="E404" s="113"/>
      <c r="F404" s="113"/>
      <c r="G404" s="113"/>
      <c r="H404" s="113"/>
      <c r="I404" s="113"/>
      <c r="J404" s="113"/>
      <c r="L404" s="137"/>
      <c r="N404" s="8"/>
      <c r="O404" s="8"/>
      <c r="P404" s="8"/>
      <c r="Q404" s="8"/>
      <c r="R404" s="8"/>
      <c r="S404" s="8"/>
      <c r="T404" s="8"/>
      <c r="U404" s="8"/>
      <c r="V404" s="8"/>
      <c r="W404" s="8"/>
      <c r="X404" s="8"/>
    </row>
    <row r="405" spans="1:24" ht="12" customHeight="1">
      <c r="A405" s="133" t="s">
        <v>328</v>
      </c>
      <c r="B405" s="47" t="s">
        <v>131</v>
      </c>
      <c r="C405" s="47" t="s">
        <v>132</v>
      </c>
      <c r="D405" s="47" t="s">
        <v>133</v>
      </c>
      <c r="E405" s="47" t="s">
        <v>134</v>
      </c>
      <c r="F405" s="47" t="s">
        <v>135</v>
      </c>
      <c r="G405" s="47" t="s">
        <v>136</v>
      </c>
      <c r="H405" s="47" t="s">
        <v>137</v>
      </c>
      <c r="I405" s="47" t="s">
        <v>138</v>
      </c>
      <c r="J405" s="47" t="s">
        <v>139</v>
      </c>
      <c r="K405" s="132"/>
      <c r="M405" s="135"/>
      <c r="N405" s="8"/>
      <c r="O405" s="8"/>
      <c r="P405" s="8"/>
      <c r="Q405" s="8"/>
      <c r="R405" s="8"/>
      <c r="S405" s="8"/>
      <c r="T405" s="8"/>
      <c r="U405" s="8"/>
      <c r="V405" s="8"/>
      <c r="W405" s="8"/>
      <c r="X405" s="8"/>
    </row>
    <row r="406" spans="1:24" ht="12" customHeight="1">
      <c r="A406" s="134" t="s">
        <v>187</v>
      </c>
      <c r="B406" s="117">
        <v>0</v>
      </c>
      <c r="C406" s="117">
        <v>-1</v>
      </c>
      <c r="D406" s="117">
        <v>-1</v>
      </c>
      <c r="E406" s="117">
        <v>0</v>
      </c>
      <c r="F406" s="117">
        <v>0</v>
      </c>
      <c r="G406" s="117">
        <v>2</v>
      </c>
      <c r="H406" s="117">
        <v>0</v>
      </c>
      <c r="I406" s="117">
        <v>1</v>
      </c>
      <c r="J406" s="117">
        <v>-1</v>
      </c>
      <c r="K406" s="136" t="s">
        <v>99</v>
      </c>
      <c r="L406" s="135" t="s">
        <v>98</v>
      </c>
      <c r="N406" s="8"/>
      <c r="O406" s="8"/>
      <c r="P406" s="8"/>
      <c r="Q406" s="8"/>
      <c r="R406" s="8"/>
      <c r="S406" s="8"/>
      <c r="T406" s="8"/>
      <c r="U406" s="8"/>
      <c r="V406" s="8"/>
      <c r="W406" s="8"/>
      <c r="X406" s="8"/>
    </row>
    <row r="407" spans="1:24" ht="12" customHeight="1">
      <c r="A407" s="138" t="s">
        <v>817</v>
      </c>
      <c r="B407" s="117"/>
      <c r="C407" s="117"/>
      <c r="D407" s="117"/>
      <c r="E407" s="117"/>
      <c r="F407" s="117"/>
      <c r="G407" s="117"/>
      <c r="H407" s="117"/>
      <c r="I407" s="117"/>
      <c r="J407" s="117"/>
      <c r="M407" s="135"/>
      <c r="N407" s="8"/>
      <c r="O407" s="8"/>
      <c r="P407" s="8"/>
      <c r="Q407" s="8"/>
      <c r="R407" s="8"/>
      <c r="S407" s="8"/>
      <c r="T407" s="8"/>
      <c r="U407" s="8"/>
      <c r="V407" s="8"/>
      <c r="W407" s="8"/>
      <c r="X407" s="8"/>
    </row>
    <row r="408" spans="1:24" ht="12" customHeight="1">
      <c r="A408" s="134" t="s">
        <v>194</v>
      </c>
      <c r="B408" s="117">
        <v>0</v>
      </c>
      <c r="C408" s="117">
        <v>-1</v>
      </c>
      <c r="D408" s="117">
        <v>0</v>
      </c>
      <c r="E408" s="117">
        <v>0</v>
      </c>
      <c r="F408" s="117">
        <v>0</v>
      </c>
      <c r="G408" s="117">
        <v>3</v>
      </c>
      <c r="H408" s="117">
        <v>0</v>
      </c>
      <c r="I408" s="117">
        <v>1</v>
      </c>
      <c r="J408" s="117">
        <v>-1</v>
      </c>
      <c r="K408" s="136" t="s">
        <v>101</v>
      </c>
      <c r="L408" s="135" t="s">
        <v>100</v>
      </c>
      <c r="M408" s="135"/>
      <c r="N408" s="8"/>
      <c r="O408" s="8"/>
      <c r="P408" s="8"/>
      <c r="Q408" s="8"/>
      <c r="R408" s="8"/>
      <c r="S408" s="8"/>
      <c r="T408" s="8"/>
      <c r="U408" s="8"/>
      <c r="V408" s="8"/>
      <c r="W408" s="8"/>
      <c r="X408" s="8"/>
    </row>
    <row r="409" spans="1:24" ht="12" customHeight="1">
      <c r="A409" s="138" t="s">
        <v>818</v>
      </c>
      <c r="B409" s="117"/>
      <c r="C409" s="117"/>
      <c r="D409" s="117"/>
      <c r="E409" s="117"/>
      <c r="F409" s="117"/>
      <c r="G409" s="117"/>
      <c r="H409" s="117"/>
      <c r="I409" s="117"/>
      <c r="J409" s="117"/>
      <c r="N409" s="8"/>
      <c r="O409" s="8"/>
      <c r="P409" s="8"/>
      <c r="Q409" s="8"/>
      <c r="R409" s="8"/>
      <c r="S409" s="8"/>
      <c r="T409" s="8"/>
      <c r="U409" s="8"/>
      <c r="V409" s="8"/>
      <c r="W409" s="8"/>
      <c r="X409" s="8"/>
    </row>
    <row r="410" spans="1:24" ht="12" customHeight="1">
      <c r="A410" s="134" t="s">
        <v>654</v>
      </c>
      <c r="B410" s="117">
        <v>1</v>
      </c>
      <c r="C410" s="117">
        <v>-1</v>
      </c>
      <c r="D410" s="117">
        <v>0</v>
      </c>
      <c r="E410" s="117">
        <v>1</v>
      </c>
      <c r="F410" s="117">
        <v>-1</v>
      </c>
      <c r="G410" s="117">
        <v>8</v>
      </c>
      <c r="H410" s="117">
        <v>1</v>
      </c>
      <c r="I410" s="117">
        <v>4</v>
      </c>
      <c r="J410" s="117">
        <v>-1</v>
      </c>
      <c r="K410" s="136" t="s">
        <v>95</v>
      </c>
      <c r="L410" s="135" t="s">
        <v>415</v>
      </c>
      <c r="M410" s="135"/>
      <c r="N410" s="8"/>
      <c r="O410" s="8"/>
      <c r="P410" s="8"/>
      <c r="Q410" s="8"/>
      <c r="R410" s="8"/>
      <c r="S410" s="8"/>
      <c r="T410" s="8"/>
      <c r="U410" s="8"/>
      <c r="V410" s="8"/>
      <c r="W410" s="8"/>
      <c r="X410" s="8"/>
    </row>
    <row r="411" spans="1:24" ht="12" customHeight="1">
      <c r="A411" s="134" t="s">
        <v>649</v>
      </c>
      <c r="B411" s="117"/>
      <c r="C411" s="117"/>
      <c r="D411" s="117"/>
      <c r="E411" s="117"/>
      <c r="F411" s="117"/>
      <c r="G411" s="117"/>
      <c r="H411" s="117"/>
      <c r="I411" s="117"/>
      <c r="J411" s="117"/>
      <c r="M411" s="135"/>
      <c r="N411" s="8"/>
      <c r="O411" s="8"/>
      <c r="P411" s="8"/>
      <c r="Q411" s="8"/>
      <c r="R411" s="8"/>
      <c r="S411" s="8"/>
      <c r="T411" s="8"/>
      <c r="U411" s="8"/>
      <c r="V411" s="8"/>
      <c r="W411" s="8"/>
      <c r="X411" s="8"/>
    </row>
    <row r="412" spans="1:24" ht="12" customHeight="1">
      <c r="A412" s="138" t="s">
        <v>822</v>
      </c>
      <c r="B412" s="117"/>
      <c r="C412" s="117"/>
      <c r="D412" s="117"/>
      <c r="E412" s="117"/>
      <c r="F412" s="117"/>
      <c r="G412" s="117"/>
      <c r="H412" s="117"/>
      <c r="I412" s="117"/>
      <c r="J412" s="117"/>
      <c r="N412" s="8"/>
      <c r="O412" s="8"/>
      <c r="P412" s="8"/>
      <c r="Q412" s="8"/>
      <c r="R412" s="8"/>
      <c r="S412" s="8"/>
      <c r="T412" s="8"/>
      <c r="U412" s="8"/>
      <c r="V412" s="8"/>
      <c r="W412" s="8"/>
      <c r="X412" s="8"/>
    </row>
    <row r="413" spans="1:24" ht="12" customHeight="1">
      <c r="A413" s="134" t="s">
        <v>650</v>
      </c>
      <c r="B413" s="117"/>
      <c r="C413" s="117"/>
      <c r="D413" s="117"/>
      <c r="E413" s="117"/>
      <c r="F413" s="117"/>
      <c r="G413" s="117"/>
      <c r="H413" s="117"/>
      <c r="I413" s="117"/>
      <c r="J413" s="117"/>
      <c r="M413" s="135"/>
      <c r="N413" s="8"/>
      <c r="O413" s="8"/>
      <c r="P413" s="8"/>
      <c r="Q413" s="8"/>
      <c r="R413" s="8"/>
      <c r="S413" s="8"/>
      <c r="T413" s="8"/>
      <c r="U413" s="8"/>
      <c r="V413" s="8"/>
      <c r="W413" s="8"/>
      <c r="X413" s="8"/>
    </row>
    <row r="414" spans="1:24" ht="12" customHeight="1">
      <c r="A414" s="134" t="s">
        <v>651</v>
      </c>
      <c r="B414" s="117"/>
      <c r="C414" s="117"/>
      <c r="D414" s="117"/>
      <c r="E414" s="117"/>
      <c r="F414" s="117"/>
      <c r="G414" s="117"/>
      <c r="H414" s="117"/>
      <c r="I414" s="117"/>
      <c r="J414" s="117"/>
      <c r="N414" s="8"/>
      <c r="O414" s="8"/>
      <c r="P414" s="8"/>
      <c r="Q414" s="8"/>
      <c r="R414" s="8"/>
      <c r="S414" s="8"/>
      <c r="T414" s="8"/>
      <c r="U414" s="8"/>
      <c r="V414" s="8"/>
      <c r="W414" s="8"/>
      <c r="X414" s="8"/>
    </row>
    <row r="415" spans="1:24" ht="12" customHeight="1">
      <c r="A415" s="134" t="s">
        <v>652</v>
      </c>
      <c r="B415" s="117"/>
      <c r="C415" s="117"/>
      <c r="D415" s="117"/>
      <c r="E415" s="117"/>
      <c r="F415" s="117"/>
      <c r="G415" s="117"/>
      <c r="H415" s="117"/>
      <c r="I415" s="117"/>
      <c r="J415" s="117"/>
      <c r="N415" s="8"/>
      <c r="O415" s="8"/>
      <c r="P415" s="8"/>
      <c r="Q415" s="8"/>
      <c r="R415" s="8"/>
      <c r="S415" s="8"/>
      <c r="T415" s="8"/>
      <c r="U415" s="8"/>
      <c r="V415" s="8"/>
      <c r="W415" s="8"/>
      <c r="X415" s="8"/>
    </row>
    <row r="416" spans="1:24" ht="12" customHeight="1">
      <c r="A416" s="134"/>
      <c r="B416" s="117"/>
      <c r="C416" s="117"/>
      <c r="D416" s="117"/>
      <c r="E416" s="117"/>
      <c r="F416" s="117"/>
      <c r="G416" s="117"/>
      <c r="H416" s="117"/>
      <c r="I416" s="117"/>
      <c r="J416" s="117"/>
      <c r="N416" s="8"/>
      <c r="O416" s="8"/>
      <c r="P416" s="8"/>
      <c r="Q416" s="8"/>
      <c r="R416" s="8"/>
      <c r="S416" s="8"/>
      <c r="T416" s="8"/>
      <c r="U416" s="8"/>
      <c r="V416" s="8"/>
      <c r="W416" s="8"/>
      <c r="X416" s="8"/>
    </row>
    <row r="417" spans="1:24" ht="12" customHeight="1">
      <c r="A417" s="134"/>
      <c r="B417" s="117"/>
      <c r="C417" s="117"/>
      <c r="D417" s="117"/>
      <c r="E417" s="117"/>
      <c r="F417" s="117"/>
      <c r="G417" s="117"/>
      <c r="H417" s="117"/>
      <c r="I417" s="117"/>
      <c r="J417" s="117"/>
      <c r="N417" s="8"/>
      <c r="O417" s="8"/>
      <c r="P417" s="8"/>
      <c r="Q417" s="8"/>
      <c r="R417" s="8"/>
      <c r="S417" s="8"/>
      <c r="T417" s="8"/>
      <c r="U417" s="8"/>
      <c r="V417" s="8"/>
      <c r="W417" s="8"/>
      <c r="X417" s="8"/>
    </row>
    <row r="418" spans="1:24" ht="12" customHeight="1">
      <c r="A418" s="113"/>
      <c r="B418" s="113"/>
      <c r="C418" s="113"/>
      <c r="D418" s="113"/>
      <c r="E418" s="113"/>
      <c r="F418" s="113"/>
      <c r="G418" s="113"/>
      <c r="H418" s="113"/>
      <c r="I418" s="113"/>
      <c r="J418" s="113"/>
      <c r="L418" s="137"/>
      <c r="N418" s="8"/>
      <c r="O418" s="8"/>
      <c r="P418" s="8"/>
      <c r="Q418" s="8"/>
      <c r="R418" s="8"/>
      <c r="S418" s="8"/>
      <c r="T418" s="8"/>
      <c r="U418" s="8"/>
      <c r="V418" s="8"/>
      <c r="W418" s="8"/>
      <c r="X418" s="8"/>
    </row>
    <row r="419" spans="1:24" ht="12" customHeight="1">
      <c r="A419" s="133" t="s">
        <v>329</v>
      </c>
      <c r="B419" s="47" t="s">
        <v>131</v>
      </c>
      <c r="C419" s="47" t="s">
        <v>132</v>
      </c>
      <c r="D419" s="47" t="s">
        <v>133</v>
      </c>
      <c r="E419" s="47" t="s">
        <v>134</v>
      </c>
      <c r="F419" s="47" t="s">
        <v>135</v>
      </c>
      <c r="G419" s="47" t="s">
        <v>136</v>
      </c>
      <c r="H419" s="47" t="s">
        <v>137</v>
      </c>
      <c r="I419" s="47" t="s">
        <v>138</v>
      </c>
      <c r="J419" s="47" t="s">
        <v>139</v>
      </c>
      <c r="K419" s="132"/>
      <c r="N419" s="8"/>
      <c r="O419" s="8"/>
      <c r="P419" s="8"/>
      <c r="Q419" s="8"/>
      <c r="R419" s="8"/>
      <c r="S419" s="8"/>
      <c r="T419" s="8"/>
      <c r="U419" s="8"/>
      <c r="V419" s="8"/>
      <c r="W419" s="8"/>
      <c r="X419" s="8"/>
    </row>
    <row r="420" spans="1:24" ht="12" customHeight="1">
      <c r="A420" s="134" t="s">
        <v>188</v>
      </c>
      <c r="B420" s="117">
        <v>0</v>
      </c>
      <c r="C420" s="117">
        <v>0</v>
      </c>
      <c r="D420" s="117">
        <v>0</v>
      </c>
      <c r="E420" s="117">
        <v>1</v>
      </c>
      <c r="F420" s="117">
        <v>0</v>
      </c>
      <c r="G420" s="117">
        <v>0</v>
      </c>
      <c r="H420" s="117">
        <v>0</v>
      </c>
      <c r="I420" s="117">
        <v>-1</v>
      </c>
      <c r="J420" s="117">
        <v>0</v>
      </c>
      <c r="K420" s="136" t="s">
        <v>103</v>
      </c>
      <c r="L420" s="135" t="s">
        <v>102</v>
      </c>
      <c r="N420" s="8"/>
      <c r="O420" s="8"/>
      <c r="P420" s="8"/>
      <c r="Q420" s="8"/>
      <c r="R420" s="8"/>
      <c r="S420" s="8"/>
      <c r="T420" s="8"/>
      <c r="U420" s="8"/>
      <c r="V420" s="8"/>
      <c r="W420" s="8"/>
      <c r="X420" s="8"/>
    </row>
    <row r="421" spans="1:24" ht="12" customHeight="1">
      <c r="A421" s="138" t="s">
        <v>817</v>
      </c>
      <c r="B421" s="117"/>
      <c r="C421" s="117"/>
      <c r="D421" s="117"/>
      <c r="E421" s="117"/>
      <c r="F421" s="117"/>
      <c r="G421" s="117"/>
      <c r="H421" s="117"/>
      <c r="I421" s="117"/>
      <c r="J421" s="117"/>
      <c r="N421" s="8"/>
      <c r="O421" s="8"/>
      <c r="P421" s="8"/>
      <c r="Q421" s="8"/>
      <c r="R421" s="8"/>
      <c r="S421" s="8"/>
      <c r="T421" s="8"/>
      <c r="U421" s="8"/>
      <c r="V421" s="8"/>
      <c r="W421" s="8"/>
      <c r="X421" s="8"/>
    </row>
    <row r="422" spans="1:24" ht="12" customHeight="1">
      <c r="A422" s="134" t="s">
        <v>271</v>
      </c>
      <c r="B422" s="117">
        <v>0</v>
      </c>
      <c r="C422" s="117">
        <v>0</v>
      </c>
      <c r="D422" s="117">
        <v>0</v>
      </c>
      <c r="E422" s="117">
        <v>1</v>
      </c>
      <c r="F422" s="117">
        <v>1</v>
      </c>
      <c r="G422" s="117">
        <v>0</v>
      </c>
      <c r="H422" s="117">
        <v>0</v>
      </c>
      <c r="I422" s="117">
        <v>0</v>
      </c>
      <c r="J422" s="117">
        <v>0</v>
      </c>
      <c r="K422" s="136" t="s">
        <v>439</v>
      </c>
      <c r="L422" s="135" t="s">
        <v>104</v>
      </c>
      <c r="M422" s="137"/>
      <c r="N422" s="8"/>
      <c r="O422" s="8"/>
      <c r="P422" s="8"/>
      <c r="Q422" s="8"/>
      <c r="R422" s="8"/>
      <c r="S422" s="8"/>
      <c r="T422" s="8"/>
      <c r="U422" s="8"/>
      <c r="V422" s="8"/>
      <c r="W422" s="8"/>
      <c r="X422" s="8"/>
    </row>
    <row r="423" spans="1:24" ht="12" customHeight="1">
      <c r="A423" s="134" t="s">
        <v>330</v>
      </c>
      <c r="B423" s="117">
        <v>0</v>
      </c>
      <c r="C423" s="117">
        <v>3</v>
      </c>
      <c r="D423" s="117">
        <v>3</v>
      </c>
      <c r="E423" s="117">
        <v>1</v>
      </c>
      <c r="F423" s="117">
        <v>0</v>
      </c>
      <c r="G423" s="117">
        <v>0</v>
      </c>
      <c r="H423" s="117">
        <v>0</v>
      </c>
      <c r="I423" s="117">
        <v>-1</v>
      </c>
      <c r="J423" s="117">
        <v>0</v>
      </c>
      <c r="K423" s="136" t="s">
        <v>441</v>
      </c>
      <c r="L423" s="135" t="s">
        <v>440</v>
      </c>
      <c r="N423" s="8"/>
      <c r="O423" s="8"/>
      <c r="P423" s="8"/>
      <c r="Q423" s="8"/>
      <c r="R423" s="8"/>
      <c r="S423" s="8"/>
      <c r="T423" s="8"/>
      <c r="U423" s="8"/>
      <c r="V423" s="8"/>
      <c r="W423" s="8"/>
      <c r="X423" s="8"/>
    </row>
    <row r="424" spans="1:24" ht="12" customHeight="1">
      <c r="A424" s="138" t="s">
        <v>818</v>
      </c>
      <c r="B424" s="117"/>
      <c r="C424" s="117"/>
      <c r="D424" s="117"/>
      <c r="E424" s="117"/>
      <c r="F424" s="117"/>
      <c r="G424" s="117"/>
      <c r="H424" s="117"/>
      <c r="I424" s="117"/>
      <c r="J424" s="117"/>
      <c r="M424" s="135"/>
      <c r="N424" s="8"/>
      <c r="O424" s="8"/>
      <c r="P424" s="8"/>
      <c r="Q424" s="8"/>
      <c r="R424" s="8"/>
      <c r="S424" s="8"/>
      <c r="T424" s="8"/>
      <c r="U424" s="8"/>
      <c r="V424" s="8"/>
      <c r="W424" s="8"/>
      <c r="X424" s="8"/>
    </row>
    <row r="425" spans="1:24" ht="12" customHeight="1">
      <c r="A425" s="134" t="s">
        <v>655</v>
      </c>
      <c r="B425" s="117"/>
      <c r="C425" s="117"/>
      <c r="D425" s="117"/>
      <c r="E425" s="117"/>
      <c r="F425" s="117"/>
      <c r="G425" s="117"/>
      <c r="H425" s="117"/>
      <c r="I425" s="117"/>
      <c r="J425" s="117"/>
      <c r="N425" s="8"/>
      <c r="O425" s="8"/>
      <c r="P425" s="8"/>
      <c r="Q425" s="8"/>
      <c r="R425" s="8"/>
      <c r="S425" s="8"/>
      <c r="T425" s="8"/>
      <c r="U425" s="8"/>
      <c r="V425" s="8"/>
      <c r="W425" s="8"/>
      <c r="X425" s="8"/>
    </row>
    <row r="426" spans="1:24" ht="12" customHeight="1">
      <c r="A426" s="134" t="s">
        <v>331</v>
      </c>
      <c r="B426" s="117">
        <v>1</v>
      </c>
      <c r="C426" s="117">
        <v>0</v>
      </c>
      <c r="D426" s="117">
        <v>0</v>
      </c>
      <c r="E426" s="117">
        <v>1</v>
      </c>
      <c r="F426" s="117">
        <v>1</v>
      </c>
      <c r="G426" s="117">
        <v>0</v>
      </c>
      <c r="H426" s="117">
        <v>0</v>
      </c>
      <c r="I426" s="117">
        <v>3</v>
      </c>
      <c r="J426" s="117">
        <v>2</v>
      </c>
      <c r="K426" s="136" t="s">
        <v>443</v>
      </c>
      <c r="L426" s="135" t="s">
        <v>442</v>
      </c>
      <c r="M426" s="135"/>
      <c r="N426" s="8"/>
      <c r="O426" s="8"/>
      <c r="P426" s="8"/>
      <c r="Q426" s="8"/>
      <c r="R426" s="8"/>
      <c r="S426" s="8"/>
      <c r="T426" s="8"/>
      <c r="U426" s="8"/>
      <c r="V426" s="8"/>
      <c r="W426" s="8"/>
      <c r="X426" s="8"/>
    </row>
    <row r="427" spans="1:24" ht="12" customHeight="1">
      <c r="A427" s="134" t="s">
        <v>656</v>
      </c>
      <c r="B427" s="117"/>
      <c r="C427" s="117"/>
      <c r="D427" s="117"/>
      <c r="E427" s="117"/>
      <c r="F427" s="117"/>
      <c r="G427" s="117"/>
      <c r="H427" s="117"/>
      <c r="I427" s="117"/>
      <c r="J427" s="117"/>
      <c r="N427" s="8"/>
      <c r="O427" s="8"/>
      <c r="P427" s="8"/>
      <c r="Q427" s="8"/>
      <c r="R427" s="8"/>
      <c r="S427" s="8"/>
      <c r="T427" s="8"/>
      <c r="U427" s="8"/>
      <c r="V427" s="8"/>
      <c r="W427" s="8"/>
      <c r="X427" s="8"/>
    </row>
    <row r="428" spans="1:24" ht="12" customHeight="1">
      <c r="A428" s="134" t="s">
        <v>657</v>
      </c>
      <c r="B428" s="117"/>
      <c r="C428" s="117"/>
      <c r="D428" s="117"/>
      <c r="E428" s="117"/>
      <c r="F428" s="117"/>
      <c r="G428" s="117"/>
      <c r="H428" s="117"/>
      <c r="I428" s="117"/>
      <c r="J428" s="117"/>
      <c r="M428" s="135"/>
      <c r="N428" s="8"/>
      <c r="O428" s="8"/>
      <c r="P428" s="8"/>
      <c r="Q428" s="8"/>
      <c r="R428" s="8"/>
      <c r="S428" s="8"/>
      <c r="T428" s="8"/>
      <c r="U428" s="8"/>
      <c r="V428" s="8"/>
      <c r="W428" s="8"/>
      <c r="X428" s="8"/>
    </row>
    <row r="429" spans="1:24" ht="12" customHeight="1">
      <c r="A429" s="134" t="s">
        <v>658</v>
      </c>
      <c r="B429" s="117"/>
      <c r="C429" s="117"/>
      <c r="D429" s="117"/>
      <c r="E429" s="117"/>
      <c r="F429" s="117"/>
      <c r="G429" s="117"/>
      <c r="H429" s="117"/>
      <c r="I429" s="117"/>
      <c r="J429" s="117"/>
      <c r="N429" s="8"/>
      <c r="O429" s="8"/>
      <c r="P429" s="8"/>
      <c r="Q429" s="8"/>
      <c r="R429" s="8"/>
      <c r="S429" s="8"/>
      <c r="T429" s="8"/>
      <c r="U429" s="8"/>
      <c r="V429" s="8"/>
      <c r="W429" s="8"/>
      <c r="X429" s="8"/>
    </row>
    <row r="430" spans="1:24" ht="12" customHeight="1">
      <c r="A430" s="134" t="s">
        <v>659</v>
      </c>
      <c r="B430" s="117">
        <v>4</v>
      </c>
      <c r="C430" s="117">
        <v>4</v>
      </c>
      <c r="D430" s="117">
        <v>4</v>
      </c>
      <c r="E430" s="117">
        <v>1</v>
      </c>
      <c r="F430" s="117">
        <v>2</v>
      </c>
      <c r="G430" s="117">
        <v>0</v>
      </c>
      <c r="H430" s="117">
        <v>0</v>
      </c>
      <c r="I430" s="117">
        <v>-1</v>
      </c>
      <c r="J430" s="117">
        <v>0</v>
      </c>
      <c r="K430" s="136" t="s">
        <v>445</v>
      </c>
      <c r="L430" s="135" t="s">
        <v>444</v>
      </c>
      <c r="N430" s="8"/>
      <c r="O430" s="8"/>
      <c r="P430" s="8"/>
      <c r="Q430" s="8"/>
      <c r="R430" s="8"/>
      <c r="S430" s="8"/>
      <c r="T430" s="8"/>
      <c r="U430" s="8"/>
      <c r="V430" s="8"/>
      <c r="W430" s="8"/>
      <c r="X430" s="8"/>
    </row>
    <row r="431" spans="1:24" ht="12" customHeight="1">
      <c r="A431" s="138" t="s">
        <v>822</v>
      </c>
      <c r="B431" s="117"/>
      <c r="C431" s="117"/>
      <c r="D431" s="117"/>
      <c r="E431" s="117"/>
      <c r="F431" s="117"/>
      <c r="G431" s="117"/>
      <c r="H431" s="117"/>
      <c r="I431" s="117"/>
      <c r="J431" s="117"/>
      <c r="N431" s="8"/>
      <c r="O431" s="8"/>
      <c r="P431" s="8"/>
      <c r="Q431" s="8"/>
      <c r="R431" s="8"/>
      <c r="S431" s="8"/>
      <c r="T431" s="8"/>
      <c r="U431" s="8"/>
      <c r="V431" s="8"/>
      <c r="W431" s="8"/>
      <c r="X431" s="8"/>
    </row>
    <row r="432" spans="1:24" ht="12" customHeight="1">
      <c r="A432" s="134" t="s">
        <v>660</v>
      </c>
      <c r="B432" s="117"/>
      <c r="C432" s="117"/>
      <c r="D432" s="117"/>
      <c r="E432" s="117"/>
      <c r="F432" s="117"/>
      <c r="G432" s="117"/>
      <c r="H432" s="117"/>
      <c r="I432" s="117"/>
      <c r="J432" s="117"/>
      <c r="N432" s="8"/>
      <c r="O432" s="8"/>
      <c r="P432" s="8"/>
      <c r="Q432" s="8"/>
      <c r="R432" s="8"/>
      <c r="S432" s="8"/>
      <c r="T432" s="8"/>
      <c r="U432" s="8"/>
      <c r="V432" s="8"/>
      <c r="W432" s="8"/>
      <c r="X432" s="8"/>
    </row>
    <row r="433" spans="1:24" ht="12" customHeight="1">
      <c r="A433" s="134" t="s">
        <v>661</v>
      </c>
      <c r="B433" s="117"/>
      <c r="C433" s="117"/>
      <c r="D433" s="117"/>
      <c r="E433" s="117"/>
      <c r="F433" s="117"/>
      <c r="G433" s="117"/>
      <c r="H433" s="117"/>
      <c r="I433" s="117"/>
      <c r="J433" s="117"/>
      <c r="N433" s="8"/>
      <c r="O433" s="8"/>
      <c r="P433" s="8"/>
      <c r="Q433" s="8"/>
      <c r="R433" s="8"/>
      <c r="S433" s="8"/>
      <c r="T433" s="8"/>
      <c r="U433" s="8"/>
      <c r="V433" s="8"/>
      <c r="W433" s="8"/>
      <c r="X433" s="8"/>
    </row>
    <row r="434" spans="1:24" ht="12" customHeight="1">
      <c r="A434" s="138" t="s">
        <v>827</v>
      </c>
      <c r="B434" s="117"/>
      <c r="C434" s="117"/>
      <c r="D434" s="117"/>
      <c r="E434" s="117"/>
      <c r="F434" s="117"/>
      <c r="G434" s="117"/>
      <c r="H434" s="117"/>
      <c r="I434" s="117"/>
      <c r="J434" s="117"/>
      <c r="N434" s="8"/>
      <c r="O434" s="8"/>
      <c r="P434" s="8"/>
      <c r="Q434" s="8"/>
      <c r="R434" s="8"/>
      <c r="S434" s="8"/>
      <c r="T434" s="8"/>
      <c r="U434" s="8"/>
      <c r="V434" s="8"/>
      <c r="W434" s="8"/>
      <c r="X434" s="8"/>
    </row>
    <row r="435" spans="1:24" ht="12" customHeight="1">
      <c r="A435" s="134" t="s">
        <v>662</v>
      </c>
      <c r="B435" s="117">
        <v>2</v>
      </c>
      <c r="C435" s="117">
        <v>2</v>
      </c>
      <c r="D435" s="117">
        <v>3</v>
      </c>
      <c r="E435" s="117">
        <v>2</v>
      </c>
      <c r="F435" s="117">
        <v>3</v>
      </c>
      <c r="G435" s="117">
        <v>1</v>
      </c>
      <c r="H435" s="117">
        <v>2</v>
      </c>
      <c r="I435" s="117">
        <v>0</v>
      </c>
      <c r="J435" s="117">
        <v>2</v>
      </c>
      <c r="K435" s="136" t="s">
        <v>447</v>
      </c>
      <c r="L435" s="135" t="s">
        <v>446</v>
      </c>
      <c r="N435" s="8"/>
      <c r="O435" s="8"/>
      <c r="P435" s="8"/>
      <c r="Q435" s="8"/>
      <c r="R435" s="8"/>
      <c r="S435" s="8"/>
      <c r="T435" s="8"/>
      <c r="U435" s="8"/>
      <c r="V435" s="8"/>
      <c r="W435" s="8"/>
      <c r="X435" s="8"/>
    </row>
    <row r="436" spans="1:24" ht="12" customHeight="1">
      <c r="A436" s="134" t="s">
        <v>663</v>
      </c>
      <c r="B436" s="117">
        <v>3</v>
      </c>
      <c r="C436" s="117">
        <v>4</v>
      </c>
      <c r="D436" s="117">
        <v>4</v>
      </c>
      <c r="E436" s="117">
        <v>0</v>
      </c>
      <c r="F436" s="117">
        <v>3</v>
      </c>
      <c r="G436" s="117">
        <v>0</v>
      </c>
      <c r="H436" s="117">
        <v>1</v>
      </c>
      <c r="I436" s="117">
        <v>0</v>
      </c>
      <c r="J436" s="117">
        <v>3</v>
      </c>
      <c r="K436" s="136" t="s">
        <v>451</v>
      </c>
      <c r="L436" s="135" t="s">
        <v>450</v>
      </c>
      <c r="M436" s="137"/>
      <c r="N436" s="8"/>
      <c r="O436" s="8"/>
      <c r="P436" s="8"/>
      <c r="Q436" s="8"/>
      <c r="R436" s="8"/>
      <c r="S436" s="8"/>
      <c r="T436" s="8"/>
      <c r="U436" s="8"/>
      <c r="V436" s="8"/>
      <c r="W436" s="8"/>
      <c r="X436" s="8"/>
    </row>
    <row r="437" spans="1:24" ht="12" customHeight="1">
      <c r="A437" s="134" t="s">
        <v>788</v>
      </c>
      <c r="B437" s="117">
        <v>2</v>
      </c>
      <c r="C437" s="117">
        <v>3</v>
      </c>
      <c r="D437" s="117">
        <v>2</v>
      </c>
      <c r="E437" s="117">
        <v>-1</v>
      </c>
      <c r="F437" s="117">
        <v>3</v>
      </c>
      <c r="G437" s="117">
        <v>3</v>
      </c>
      <c r="H437" s="117">
        <v>1</v>
      </c>
      <c r="I437" s="117">
        <v>0</v>
      </c>
      <c r="J437" s="117">
        <v>0</v>
      </c>
      <c r="K437" s="136" t="s">
        <v>449</v>
      </c>
      <c r="L437" s="135" t="s">
        <v>448</v>
      </c>
      <c r="N437" s="8"/>
      <c r="O437" s="8"/>
      <c r="P437" s="8"/>
      <c r="Q437" s="8"/>
      <c r="R437" s="8"/>
      <c r="S437" s="8"/>
      <c r="T437" s="8"/>
      <c r="U437" s="8"/>
      <c r="V437" s="8"/>
      <c r="W437" s="8"/>
      <c r="X437" s="8"/>
    </row>
    <row r="438" spans="1:24" ht="12" customHeight="1">
      <c r="A438" s="138" t="s">
        <v>787</v>
      </c>
      <c r="B438" s="117"/>
      <c r="C438" s="117"/>
      <c r="D438" s="117"/>
      <c r="E438" s="117"/>
      <c r="F438" s="117"/>
      <c r="G438" s="117"/>
      <c r="H438" s="117"/>
      <c r="I438" s="117"/>
      <c r="J438" s="117"/>
      <c r="M438" s="135"/>
      <c r="N438" s="8"/>
      <c r="O438" s="8"/>
      <c r="P438" s="8"/>
      <c r="Q438" s="8"/>
      <c r="R438" s="8"/>
      <c r="S438" s="8"/>
      <c r="T438" s="8"/>
      <c r="U438" s="8"/>
      <c r="V438" s="8"/>
      <c r="W438" s="8"/>
      <c r="X438" s="8"/>
    </row>
    <row r="439" spans="1:24" ht="12" customHeight="1">
      <c r="A439" s="134" t="s">
        <v>664</v>
      </c>
      <c r="B439" s="117"/>
      <c r="C439" s="117"/>
      <c r="D439" s="117"/>
      <c r="E439" s="117"/>
      <c r="F439" s="117"/>
      <c r="G439" s="117"/>
      <c r="H439" s="117"/>
      <c r="I439" s="117"/>
      <c r="J439" s="117"/>
      <c r="N439" s="8"/>
      <c r="O439" s="8"/>
      <c r="P439" s="8"/>
      <c r="Q439" s="8"/>
      <c r="R439" s="8"/>
      <c r="S439" s="8"/>
      <c r="T439" s="8"/>
      <c r="U439" s="8"/>
      <c r="V439" s="8"/>
      <c r="W439" s="8"/>
      <c r="X439" s="8"/>
    </row>
    <row r="440" spans="1:24" ht="12" customHeight="1">
      <c r="A440" s="134" t="s">
        <v>665</v>
      </c>
      <c r="B440" s="117"/>
      <c r="C440" s="117"/>
      <c r="D440" s="117"/>
      <c r="E440" s="117"/>
      <c r="F440" s="117"/>
      <c r="G440" s="117"/>
      <c r="H440" s="117"/>
      <c r="I440" s="117"/>
      <c r="J440" s="117"/>
      <c r="M440" s="135"/>
      <c r="N440" s="8"/>
      <c r="O440" s="8"/>
      <c r="P440" s="8"/>
      <c r="Q440" s="8"/>
      <c r="R440" s="8"/>
      <c r="S440" s="8"/>
      <c r="T440" s="8"/>
      <c r="U440" s="8"/>
      <c r="V440" s="8"/>
      <c r="W440" s="8"/>
      <c r="X440" s="8"/>
    </row>
    <row r="441" spans="1:24" ht="12" customHeight="1">
      <c r="A441" s="134" t="s">
        <v>789</v>
      </c>
      <c r="B441" s="117"/>
      <c r="C441" s="117"/>
      <c r="D441" s="117"/>
      <c r="E441" s="117"/>
      <c r="F441" s="117"/>
      <c r="G441" s="117"/>
      <c r="H441" s="117"/>
      <c r="I441" s="117"/>
      <c r="J441" s="117"/>
      <c r="M441" s="135"/>
      <c r="N441" s="8"/>
      <c r="O441" s="8"/>
      <c r="P441" s="8"/>
      <c r="Q441" s="8"/>
      <c r="R441" s="8"/>
      <c r="S441" s="8"/>
      <c r="T441" s="8"/>
      <c r="U441" s="8"/>
      <c r="V441" s="8"/>
      <c r="W441" s="8"/>
      <c r="X441" s="8"/>
    </row>
    <row r="442" spans="1:24" ht="12" customHeight="1">
      <c r="A442" s="134" t="s">
        <v>790</v>
      </c>
      <c r="B442" s="117"/>
      <c r="C442" s="117"/>
      <c r="D442" s="117"/>
      <c r="E442" s="117"/>
      <c r="F442" s="117"/>
      <c r="G442" s="117"/>
      <c r="H442" s="117"/>
      <c r="I442" s="117"/>
      <c r="J442" s="117"/>
      <c r="N442" s="8"/>
      <c r="O442" s="8"/>
      <c r="P442" s="8"/>
      <c r="Q442" s="8"/>
      <c r="R442" s="8"/>
      <c r="S442" s="8"/>
      <c r="T442" s="8"/>
      <c r="U442" s="8"/>
      <c r="V442" s="8"/>
      <c r="W442" s="8"/>
      <c r="X442" s="8"/>
    </row>
    <row r="443" spans="1:10" ht="12" customHeight="1">
      <c r="A443" s="134"/>
      <c r="B443" s="117"/>
      <c r="C443" s="117"/>
      <c r="D443" s="117"/>
      <c r="E443" s="117"/>
      <c r="F443" s="117"/>
      <c r="G443" s="117"/>
      <c r="H443" s="117"/>
      <c r="I443" s="117"/>
      <c r="J443" s="117"/>
    </row>
    <row r="444" spans="1:13" ht="12" customHeight="1">
      <c r="A444" s="134"/>
      <c r="B444" s="117"/>
      <c r="C444" s="117"/>
      <c r="D444" s="117"/>
      <c r="E444" s="117"/>
      <c r="F444" s="117"/>
      <c r="G444" s="117"/>
      <c r="H444" s="117"/>
      <c r="I444" s="117"/>
      <c r="J444" s="117"/>
      <c r="M444" s="135"/>
    </row>
    <row r="445" spans="1:12" ht="12" customHeight="1">
      <c r="A445" s="113"/>
      <c r="B445" s="113"/>
      <c r="C445" s="113"/>
      <c r="D445" s="113"/>
      <c r="E445" s="113"/>
      <c r="F445" s="113"/>
      <c r="G445" s="113"/>
      <c r="H445" s="113"/>
      <c r="I445" s="113"/>
      <c r="J445" s="113"/>
      <c r="L445" s="137"/>
    </row>
    <row r="448" ht="12" customHeight="1">
      <c r="M448" s="135"/>
    </row>
    <row r="453" ht="12" customHeight="1">
      <c r="M453" s="135"/>
    </row>
    <row r="454" ht="12" customHeight="1">
      <c r="M454" s="135"/>
    </row>
    <row r="455" ht="12" customHeight="1">
      <c r="M455" s="135"/>
    </row>
    <row r="463" ht="12" customHeight="1">
      <c r="M463" s="137"/>
    </row>
  </sheetData>
  <conditionalFormatting sqref="B25:J65536 B8:J8">
    <cfRule type="cellIs" priority="1" dxfId="5" operator="lessThanOrEqual" stopIfTrue="1">
      <formula>-1</formula>
    </cfRule>
    <cfRule type="cellIs" priority="2" dxfId="3" operator="between" stopIfTrue="1">
      <formula>2</formula>
      <formula>5</formula>
    </cfRule>
    <cfRule type="cellIs" priority="3" dxfId="4" operator="between" stopIfTrue="1">
      <formula>5</formula>
      <formula>999</formula>
    </cfRule>
  </conditionalFormatting>
  <conditionalFormatting sqref="B10:J24 O1:X65536">
    <cfRule type="cellIs" priority="4" dxfId="3" operator="between" stopIfTrue="1">
      <formula>15</formula>
      <formula>40</formula>
    </cfRule>
  </conditionalFormatting>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KOJIMA Takuto</cp:lastModifiedBy>
  <dcterms:created xsi:type="dcterms:W3CDTF">2007-05-03T16:29:12Z</dcterms:created>
  <dcterms:modified xsi:type="dcterms:W3CDTF">2008-11-08T17:09:56Z</dcterms:modified>
  <cp:category/>
  <cp:version/>
  <cp:contentType/>
  <cp:contentStatus/>
</cp:coreProperties>
</file>