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<sst xmlns="http://schemas.openxmlformats.org/spreadsheetml/2006/main" count="398" uniqueCount="82">
  <si>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</si>
  <si>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</si>
  <si>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</si>
  <si>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</si>
  <si>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</si>
  <si>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</si>
  <si>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</si>
  <si>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</si>
  <si>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</si>
  <si>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</si>
  <si>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</si>
  <si>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</si>
  <si>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</si>
  <si>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</si>
  <si>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</si>
  <si>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</si>
  <si>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</si>
  <si>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</si>
  <si>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</si>
  <si>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</si>
  <si>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</si>
  <si>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</si>
  <si>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</si>
  <si>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</si>
  <si>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</si>
  <si>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</si>
  <si>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</si>
  <si>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</si>
  <si>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</si>
  <si>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</si>
  <si>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</si>
  <si>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</si>
  <si>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</si>
  <si>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</si>
  <si>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</si>
  <si>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弩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</si>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</sst>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36" xfId="0" applyFont="1" applyBorder="1" applyAlignment="1">
      <alignment vertical="center"/>
    </xf>
    <xf numFmtId="177" fontId="2" fillId="0" borderId="137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39" xfId="0" applyNumberFormat="1" applyFont="1" applyBorder="1" applyAlignment="1">
      <alignment vertical="center"/>
    </xf>
    <xf numFmtId="0" fontId="0" fillId="0" borderId="140" xfId="0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10" fillId="0" borderId="144" xfId="0" applyFont="1" applyBorder="1" applyAlignment="1">
      <alignment vertical="center"/>
    </xf>
    <xf numFmtId="0" fontId="10" fillId="0" borderId="145" xfId="0" applyFont="1" applyBorder="1" applyAlignment="1">
      <alignment vertical="center"/>
    </xf>
    <xf numFmtId="0" fontId="0" fillId="0" borderId="146" xfId="0" applyBorder="1" applyAlignment="1">
      <alignment vertical="center"/>
    </xf>
    <xf numFmtId="0" fontId="5" fillId="0" borderId="139" xfId="0" applyNumberFormat="1" applyFont="1" applyFill="1" applyBorder="1" applyAlignment="1">
      <alignment vertical="center" shrinkToFit="1"/>
    </xf>
    <xf numFmtId="0" fontId="0" fillId="0" borderId="140" xfId="0" applyBorder="1" applyAlignment="1">
      <alignment vertical="center" shrinkToFit="1"/>
    </xf>
    <xf numFmtId="0" fontId="2" fillId="0" borderId="14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147" xfId="0" applyFont="1" applyBorder="1" applyAlignment="1">
      <alignment vertical="center"/>
    </xf>
    <xf numFmtId="0" fontId="5" fillId="0" borderId="148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149" xfId="0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0" fontId="4" fillId="0" borderId="15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tabSelected="1" zoomScalePageLayoutView="0" workbookViewId="0" topLeftCell="A1">
      <selection activeCell="K37" sqref="K37"/>
    </sheetView>
  </sheetViews>
  <sheetFormatPr defaultColWidth="5.50390625" defaultRowHeight="12.75" customHeight="1"/>
  <cols>
    <col min="1" max="14" width="5.50390625" style="0" customWidth="1"/>
    <col min="15" max="15" width="6.00390625" style="0" bestFit="1" customWidth="1"/>
    <col min="16" max="16" width="5.50390625" style="0" customWidth="1"/>
    <col min="17" max="17" width="6.00390625" style="0" bestFit="1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47" t="s">
        <v>72</v>
      </c>
      <c r="C2" s="24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49"/>
      <c r="C3" s="25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55" t="s">
        <v>0</v>
      </c>
      <c r="C6" s="259"/>
      <c r="D6" s="4"/>
      <c r="E6" s="5"/>
      <c r="F6" s="5"/>
      <c r="G6" s="6"/>
      <c r="H6" s="6"/>
      <c r="I6" s="5"/>
      <c r="J6" s="7"/>
      <c r="K6" s="1"/>
      <c r="L6" s="1"/>
      <c r="M6" s="255" t="s">
        <v>1</v>
      </c>
      <c r="N6" s="256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60"/>
      <c r="C7" s="261"/>
      <c r="D7" s="8"/>
      <c r="E7" s="9"/>
      <c r="F7" s="9"/>
      <c r="G7" s="240" t="s">
        <v>2</v>
      </c>
      <c r="H7" s="241"/>
      <c r="I7" s="241"/>
      <c r="J7" s="10"/>
      <c r="K7" s="1"/>
      <c r="L7" s="1"/>
      <c r="M7" s="257"/>
      <c r="N7" s="258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53" t="s">
        <v>3</v>
      </c>
      <c r="H8" s="245"/>
      <c r="I8" s="254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39" t="s">
        <v>4</v>
      </c>
      <c r="C9" s="216"/>
      <c r="D9" s="9"/>
      <c r="E9" s="9"/>
      <c r="F9" s="9"/>
      <c r="G9" s="235" t="s">
        <v>73</v>
      </c>
      <c r="H9" s="236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74</v>
      </c>
    </row>
    <row r="10" spans="2:22" ht="12.75" customHeight="1" thickBot="1">
      <c r="B10" s="23"/>
      <c r="C10" s="9"/>
      <c r="D10" s="9"/>
      <c r="E10" s="9"/>
      <c r="F10" s="9"/>
      <c r="G10" s="225" t="s">
        <v>14</v>
      </c>
      <c r="H10" s="226"/>
      <c r="I10" s="24">
        <v>1000</v>
      </c>
      <c r="J10" s="10"/>
      <c r="K10" s="1"/>
      <c r="L10" s="1"/>
      <c r="M10" s="25" t="s">
        <v>15</v>
      </c>
      <c r="N10" s="26">
        <f>C12</f>
        <v>1000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25" t="s">
        <v>20</v>
      </c>
      <c r="H11" s="226"/>
      <c r="I11" s="34" t="s">
        <v>57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698.8369243786422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IF(Q114&gt;T114,U114*V10/100,0)</f>
        <v>69.88369243786421</v>
      </c>
    </row>
    <row r="12" spans="2:22" ht="12.75" customHeight="1" thickBot="1">
      <c r="B12" s="40" t="s">
        <v>6</v>
      </c>
      <c r="C12" s="41">
        <v>1000</v>
      </c>
      <c r="D12" s="42" t="s">
        <v>6</v>
      </c>
      <c r="E12" s="43"/>
      <c r="F12" s="44"/>
      <c r="G12" s="237" t="s">
        <v>24</v>
      </c>
      <c r="H12" s="238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301.16307562135785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31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44" t="s">
        <v>27</v>
      </c>
      <c r="H13" s="245"/>
      <c r="I13" s="245"/>
      <c r="J13" s="246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51" t="s">
        <v>28</v>
      </c>
      <c r="H14" s="252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75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27" t="s">
        <v>32</v>
      </c>
      <c r="H15" s="228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78</v>
      </c>
      <c r="E16" s="43"/>
      <c r="F16" s="44"/>
      <c r="G16" s="227" t="s">
        <v>34</v>
      </c>
      <c r="H16" s="228"/>
      <c r="I16" s="24"/>
      <c r="J16" s="10"/>
      <c r="K16" s="1"/>
      <c r="L16" s="1"/>
      <c r="M16" s="57" t="s">
        <v>22</v>
      </c>
      <c r="N16" s="58">
        <f aca="true" t="shared" si="2" ref="N16:V16">IF($Q$114&gt;=$T$114,N15,N15*$U$114/100)</f>
        <v>0</v>
      </c>
      <c r="O16" s="58">
        <f t="shared" si="2"/>
        <v>100</v>
      </c>
      <c r="P16" s="58">
        <f t="shared" si="2"/>
        <v>100</v>
      </c>
      <c r="Q16" s="58">
        <f t="shared" si="2"/>
        <v>100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9">
        <f t="shared" si="2"/>
        <v>0</v>
      </c>
    </row>
    <row r="17" spans="2:22" ht="12.75" customHeight="1" thickBot="1">
      <c r="B17" s="60" t="s">
        <v>11</v>
      </c>
      <c r="C17" s="41"/>
      <c r="D17" s="61" t="s">
        <v>67</v>
      </c>
      <c r="E17" s="43"/>
      <c r="F17" s="44"/>
      <c r="G17" s="227" t="s">
        <v>7</v>
      </c>
      <c r="H17" s="228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77</v>
      </c>
      <c r="E18" s="43"/>
      <c r="F18" s="44"/>
      <c r="G18" s="227" t="s">
        <v>8</v>
      </c>
      <c r="H18" s="228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42" t="s">
        <v>9</v>
      </c>
      <c r="H19" s="243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37</v>
      </c>
      <c r="H20" s="66"/>
      <c r="I20" s="67"/>
      <c r="J20" s="68"/>
      <c r="K20" s="1"/>
      <c r="L20" s="1"/>
      <c r="M20" s="49"/>
      <c r="N20" s="211" t="s">
        <v>38</v>
      </c>
      <c r="O20" s="212"/>
      <c r="P20" s="213">
        <f>(H46*1+(H47+H48+H49)*2+(H50+H51+H52)*4)*I12/100</f>
        <v>1800</v>
      </c>
      <c r="Q20" s="214"/>
      <c r="R20" s="11"/>
      <c r="S20" s="11"/>
      <c r="T20" s="11"/>
      <c r="U20" s="11"/>
      <c r="V20" s="10"/>
    </row>
    <row r="21" spans="2:22" ht="12.75" customHeight="1" thickBot="1">
      <c r="B21" s="69" t="s">
        <v>39</v>
      </c>
      <c r="C21" s="70"/>
      <c r="D21" s="71" t="s">
        <v>39</v>
      </c>
      <c r="E21" s="72"/>
      <c r="F21" s="44"/>
      <c r="G21" s="223" t="s">
        <v>40</v>
      </c>
      <c r="H21" s="224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25" t="s">
        <v>41</v>
      </c>
      <c r="H22" s="226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15"/>
      <c r="C23" s="216"/>
      <c r="D23" s="44"/>
      <c r="E23" s="44"/>
      <c r="F23" s="44"/>
      <c r="G23" s="225" t="s">
        <v>42</v>
      </c>
      <c r="H23" s="226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27" t="s">
        <v>43</v>
      </c>
      <c r="H24" s="228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27" t="s">
        <v>44</v>
      </c>
      <c r="H25" s="228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45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46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47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17" t="s">
        <v>48</v>
      </c>
      <c r="C34" s="218"/>
      <c r="D34" s="219"/>
      <c r="E34" s="9"/>
      <c r="F34" s="9"/>
      <c r="G34" s="9"/>
      <c r="H34" s="9"/>
      <c r="I34" s="11"/>
      <c r="J34" s="11"/>
      <c r="K34" s="1"/>
      <c r="L34" s="1"/>
      <c r="M34" s="217" t="s">
        <v>49</v>
      </c>
      <c r="N34" s="218"/>
      <c r="O34" s="219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50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51</v>
      </c>
      <c r="P36" s="187" t="s">
        <v>52</v>
      </c>
      <c r="Q36" s="187" t="s">
        <v>53</v>
      </c>
      <c r="R36" s="187" t="s">
        <v>54</v>
      </c>
      <c r="S36" s="187" t="s">
        <v>55</v>
      </c>
      <c r="T36" s="188" t="s">
        <v>56</v>
      </c>
      <c r="U36" s="90"/>
      <c r="V36" s="1"/>
    </row>
    <row r="37" spans="2:22" ht="12.75" customHeight="1" thickTop="1">
      <c r="B37" s="189">
        <f>I10</f>
        <v>1000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57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58</v>
      </c>
      <c r="N38" s="92">
        <f t="shared" si="4"/>
        <v>333.3333333333333</v>
      </c>
      <c r="O38" s="92">
        <f t="shared" si="5"/>
        <v>5000</v>
      </c>
      <c r="P38" s="100">
        <f t="shared" si="6"/>
        <v>333.3333333333333</v>
      </c>
      <c r="Q38" s="100">
        <f t="shared" si="7"/>
        <v>5333.333333333333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153.9600717839002</v>
      </c>
      <c r="V38" s="1"/>
    </row>
    <row r="39" spans="2:22" ht="12.75" customHeight="1">
      <c r="B39" s="189"/>
      <c r="C39" s="24"/>
      <c r="D39" s="24" t="s">
        <v>78</v>
      </c>
      <c r="E39" s="104" t="s">
        <v>67</v>
      </c>
      <c r="F39" s="105" t="s">
        <v>77</v>
      </c>
      <c r="G39" s="1"/>
      <c r="H39" s="1"/>
      <c r="I39" s="1"/>
      <c r="J39" s="1"/>
      <c r="K39" s="1"/>
      <c r="L39" s="1"/>
      <c r="M39" s="99" t="s">
        <v>59</v>
      </c>
      <c r="N39" s="92">
        <f t="shared" si="4"/>
        <v>333.3333333333333</v>
      </c>
      <c r="O39" s="92">
        <f t="shared" si="5"/>
        <v>5000</v>
      </c>
      <c r="P39" s="100">
        <f t="shared" si="6"/>
        <v>333.3333333333333</v>
      </c>
      <c r="Q39" s="100">
        <f t="shared" si="7"/>
        <v>5333.333333333333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143.09490027149488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333.3333333333333</v>
      </c>
      <c r="O40" s="92">
        <f t="shared" si="5"/>
        <v>5000</v>
      </c>
      <c r="P40" s="100">
        <f t="shared" si="6"/>
        <v>333.3333333333333</v>
      </c>
      <c r="Q40" s="100">
        <f t="shared" si="7"/>
        <v>5333.333333333333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133.4501533486498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81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20" t="s">
        <v>60</v>
      </c>
      <c r="C43" s="221"/>
      <c r="D43" s="221"/>
      <c r="E43" s="222"/>
      <c r="F43" s="11"/>
      <c r="G43" s="220" t="s">
        <v>61</v>
      </c>
      <c r="H43" s="221"/>
      <c r="I43" s="222"/>
      <c r="J43" s="1"/>
      <c r="K43" s="1"/>
      <c r="L43" s="1"/>
      <c r="M43" s="99" t="s">
        <v>36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63</v>
      </c>
      <c r="D45" s="119" t="s">
        <v>64</v>
      </c>
      <c r="E45" s="120" t="s">
        <v>65</v>
      </c>
      <c r="F45" s="121"/>
      <c r="G45" s="122" t="s">
        <v>19</v>
      </c>
      <c r="H45" s="123" t="s">
        <v>18</v>
      </c>
      <c r="I45" s="123" t="s">
        <v>66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15000</v>
      </c>
      <c r="D46" s="28">
        <f>IF($I$11="剣",$B$38,0)</f>
        <v>1000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62</v>
      </c>
      <c r="N46" s="92">
        <f>SUM(N37:N45)</f>
        <v>1000</v>
      </c>
      <c r="O46" s="113">
        <f>SUM(O37:O45)</f>
        <v>15000</v>
      </c>
      <c r="P46" s="113">
        <f t="shared" si="6"/>
        <v>1000</v>
      </c>
      <c r="Q46" s="114">
        <f t="shared" si="7"/>
        <v>16000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143.09490027149488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57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58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78</v>
      </c>
      <c r="C50" s="129">
        <f>C16*D41</f>
        <v>0</v>
      </c>
      <c r="D50" s="135"/>
      <c r="E50" s="130">
        <f t="shared" si="11"/>
        <v>0</v>
      </c>
      <c r="F50" s="11"/>
      <c r="G50" s="131" t="s">
        <v>78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59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67</v>
      </c>
      <c r="C51" s="129">
        <f>C17*E41</f>
        <v>0</v>
      </c>
      <c r="D51" s="135"/>
      <c r="E51" s="130">
        <f t="shared" si="11"/>
        <v>0</v>
      </c>
      <c r="F51" s="11"/>
      <c r="G51" s="131" t="s">
        <v>76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77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15000</v>
      </c>
      <c r="D53" s="137">
        <f>SUM(D46:D52)</f>
        <v>1000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79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36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39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57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58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59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79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36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57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58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59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79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36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57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58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59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79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36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76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57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58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59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79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36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68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57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58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59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79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36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>
        <f>O46+O57+O68+O79</f>
        <v>15000</v>
      </c>
      <c r="O114" s="178">
        <f>P46+P57+P68+P79</f>
        <v>1000</v>
      </c>
      <c r="P114" s="178">
        <f>Q46+Q57+Q68+Q79</f>
        <v>16000</v>
      </c>
      <c r="Q114" s="179">
        <f>Q46+Q57+Q68+Q79+Q90+Q101+Q112</f>
        <v>16000</v>
      </c>
      <c r="R114" s="178"/>
      <c r="S114" s="178">
        <f>T46+T57+T68+T79</f>
        <v>12600</v>
      </c>
      <c r="T114" s="180">
        <f>T46+T57+T68+T79+T90+T101+T112</f>
        <v>12600</v>
      </c>
      <c r="U114" s="98">
        <f>IF($T$114&gt;=$Q$114,0,100*(T114/Q114)^(3/2))+IF($T$114&lt;=$Q$114,0,100*(Q114/T114)^(3/2))</f>
        <v>69.88369243786421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29" t="s">
        <v>69</v>
      </c>
      <c r="C136" s="230"/>
      <c r="D136" s="231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32"/>
      <c r="C137" s="233"/>
      <c r="D137" s="234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70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2:C3"/>
    <mergeCell ref="G10:H10"/>
    <mergeCell ref="G14:H14"/>
    <mergeCell ref="G11:H11"/>
    <mergeCell ref="G8:I8"/>
    <mergeCell ref="M6:N7"/>
    <mergeCell ref="B6:C7"/>
    <mergeCell ref="G9:H9"/>
    <mergeCell ref="G12:H12"/>
    <mergeCell ref="B9:C9"/>
    <mergeCell ref="G7:I7"/>
    <mergeCell ref="G23:H23"/>
    <mergeCell ref="G24:H24"/>
    <mergeCell ref="G19:H19"/>
    <mergeCell ref="G13:J13"/>
    <mergeCell ref="G15:H15"/>
    <mergeCell ref="G16:H16"/>
    <mergeCell ref="G17:H17"/>
    <mergeCell ref="G18:H18"/>
    <mergeCell ref="B136:D137"/>
    <mergeCell ref="M34:O34"/>
    <mergeCell ref="G25:H25"/>
    <mergeCell ref="N20:O20"/>
    <mergeCell ref="P20:Q20"/>
    <mergeCell ref="B23:C23"/>
    <mergeCell ref="B34:D34"/>
    <mergeCell ref="B43:E43"/>
    <mergeCell ref="G43:I43"/>
    <mergeCell ref="G21:H21"/>
    <mergeCell ref="G22:H22"/>
  </mergeCells>
  <dataValidations count="8">
    <dataValidation type="list" allowBlank="1" showInputMessage="1" showErrorMessage="1" sqref="I11">
      <formula1>$M$37:$M$40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  <dataValidation type="list" allowBlank="1" showInputMessage="1" showErrorMessage="1" sqref="I24">
      <formula1>$F$143:$F$153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1">
      <selection activeCell="N63" sqref="N63"/>
    </sheetView>
  </sheetViews>
  <sheetFormatPr defaultColWidth="5.50390625" defaultRowHeight="12.75" customHeight="1"/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2" t="s">
        <v>71</v>
      </c>
      <c r="C2" s="2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4"/>
      <c r="C3" s="26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55" t="s">
        <v>0</v>
      </c>
      <c r="C6" s="259"/>
      <c r="D6" s="4"/>
      <c r="E6" s="5"/>
      <c r="F6" s="5"/>
      <c r="G6" s="6"/>
      <c r="H6" s="6"/>
      <c r="I6" s="5"/>
      <c r="J6" s="7"/>
      <c r="K6" s="1"/>
      <c r="L6" s="1"/>
      <c r="M6" s="255" t="s">
        <v>1</v>
      </c>
      <c r="N6" s="256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60"/>
      <c r="C7" s="261"/>
      <c r="D7" s="8"/>
      <c r="E7" s="9"/>
      <c r="F7" s="9"/>
      <c r="G7" s="240" t="s">
        <v>2</v>
      </c>
      <c r="H7" s="241"/>
      <c r="I7" s="241"/>
      <c r="J7" s="10"/>
      <c r="K7" s="1"/>
      <c r="L7" s="1"/>
      <c r="M7" s="257"/>
      <c r="N7" s="258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53" t="s">
        <v>3</v>
      </c>
      <c r="H8" s="245"/>
      <c r="I8" s="254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39" t="s">
        <v>4</v>
      </c>
      <c r="C9" s="216"/>
      <c r="D9" s="9"/>
      <c r="E9" s="9"/>
      <c r="F9" s="9"/>
      <c r="G9" s="235" t="s">
        <v>5</v>
      </c>
      <c r="H9" s="236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25" t="s">
        <v>14</v>
      </c>
      <c r="H10" s="226"/>
      <c r="I10" s="24">
        <v>1000</v>
      </c>
      <c r="J10" s="10"/>
      <c r="K10" s="1"/>
      <c r="L10" s="1"/>
      <c r="M10" s="25" t="s">
        <v>15</v>
      </c>
      <c r="N10" s="26">
        <f>C12</f>
        <v>1000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25" t="s">
        <v>20</v>
      </c>
      <c r="H11" s="226"/>
      <c r="I11" s="34" t="s">
        <v>57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962.7353608339105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IF(Q114&gt;T114,U114*V10/100,0)</f>
        <v>96.27353608339105</v>
      </c>
    </row>
    <row r="12" spans="1:22" ht="12.75" customHeight="1" thickBot="1">
      <c r="A12" s="1"/>
      <c r="B12" s="40" t="s">
        <v>6</v>
      </c>
      <c r="C12" s="41">
        <v>1000</v>
      </c>
      <c r="D12" s="42" t="s">
        <v>6</v>
      </c>
      <c r="E12" s="43"/>
      <c r="F12" s="44"/>
      <c r="G12" s="237" t="s">
        <v>24</v>
      </c>
      <c r="H12" s="238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37.26463916608952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4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44" t="s">
        <v>27</v>
      </c>
      <c r="H13" s="245"/>
      <c r="I13" s="245"/>
      <c r="J13" s="246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51" t="s">
        <v>28</v>
      </c>
      <c r="H14" s="252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27" t="s">
        <v>32</v>
      </c>
      <c r="H15" s="228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10</v>
      </c>
      <c r="C16" s="41"/>
      <c r="D16" s="42" t="s">
        <v>33</v>
      </c>
      <c r="E16" s="43"/>
      <c r="F16" s="44"/>
      <c r="G16" s="227" t="s">
        <v>34</v>
      </c>
      <c r="H16" s="228"/>
      <c r="I16" s="24"/>
      <c r="J16" s="10"/>
      <c r="K16" s="1"/>
      <c r="L16" s="1"/>
      <c r="M16" s="57" t="s">
        <v>22</v>
      </c>
      <c r="N16" s="58">
        <f aca="true" t="shared" si="2" ref="N16:V16">IF($Q$114&gt;=$T$114,N15,N15*$U$114/100)</f>
        <v>0</v>
      </c>
      <c r="O16" s="58">
        <f t="shared" si="2"/>
        <v>100</v>
      </c>
      <c r="P16" s="58">
        <f t="shared" si="2"/>
        <v>100</v>
      </c>
      <c r="Q16" s="58">
        <f t="shared" si="2"/>
        <v>100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9">
        <f t="shared" si="2"/>
        <v>0</v>
      </c>
    </row>
    <row r="17" spans="1:22" ht="12.75" customHeight="1" thickBot="1">
      <c r="A17" s="1"/>
      <c r="B17" s="60" t="s">
        <v>35</v>
      </c>
      <c r="C17" s="41"/>
      <c r="D17" s="61" t="s">
        <v>35</v>
      </c>
      <c r="E17" s="43"/>
      <c r="F17" s="44"/>
      <c r="G17" s="227" t="s">
        <v>7</v>
      </c>
      <c r="H17" s="228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36</v>
      </c>
      <c r="C18" s="41"/>
      <c r="D18" s="42" t="s">
        <v>36</v>
      </c>
      <c r="E18" s="43"/>
      <c r="F18" s="44"/>
      <c r="G18" s="227" t="s">
        <v>8</v>
      </c>
      <c r="H18" s="228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42" t="s">
        <v>9</v>
      </c>
      <c r="H19" s="243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37</v>
      </c>
      <c r="H20" s="66"/>
      <c r="I20" s="67"/>
      <c r="J20" s="68"/>
      <c r="K20" s="1"/>
      <c r="L20" s="1"/>
      <c r="M20" s="49"/>
      <c r="N20" s="211" t="s">
        <v>38</v>
      </c>
      <c r="O20" s="212"/>
      <c r="P20" s="213">
        <f>(H46*1+(H47+H48+H49)*2+(H50+H51+H52)*4)*I12/100</f>
        <v>1800</v>
      </c>
      <c r="Q20" s="214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39</v>
      </c>
      <c r="C21" s="70"/>
      <c r="D21" s="71" t="s">
        <v>39</v>
      </c>
      <c r="E21" s="72"/>
      <c r="F21" s="44"/>
      <c r="G21" s="223" t="s">
        <v>40</v>
      </c>
      <c r="H21" s="224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25" t="s">
        <v>41</v>
      </c>
      <c r="H22" s="226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15"/>
      <c r="C23" s="216"/>
      <c r="D23" s="44"/>
      <c r="E23" s="44"/>
      <c r="F23" s="44"/>
      <c r="G23" s="225" t="s">
        <v>42</v>
      </c>
      <c r="H23" s="226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27" t="s">
        <v>43</v>
      </c>
      <c r="H24" s="228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27" t="s">
        <v>44</v>
      </c>
      <c r="H25" s="228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45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46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47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17" t="s">
        <v>48</v>
      </c>
      <c r="C34" s="218"/>
      <c r="D34" s="219"/>
      <c r="E34" s="9"/>
      <c r="F34" s="9"/>
      <c r="G34" s="9"/>
      <c r="H34" s="9"/>
      <c r="I34" s="11"/>
      <c r="J34" s="11"/>
      <c r="K34" s="1"/>
      <c r="L34" s="1"/>
      <c r="M34" s="217" t="s">
        <v>49</v>
      </c>
      <c r="N34" s="218"/>
      <c r="O34" s="219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50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51</v>
      </c>
      <c r="P36" s="88" t="s">
        <v>52</v>
      </c>
      <c r="Q36" s="88" t="s">
        <v>53</v>
      </c>
      <c r="R36" s="88" t="s">
        <v>54</v>
      </c>
      <c r="S36" s="88" t="s">
        <v>55</v>
      </c>
      <c r="T36" s="89" t="s">
        <v>56</v>
      </c>
      <c r="U36" s="90"/>
      <c r="V36" s="1"/>
    </row>
    <row r="37" spans="1:22" ht="12.75" customHeight="1" thickTop="1">
      <c r="A37" s="1"/>
      <c r="B37" s="189">
        <f>I10</f>
        <v>1000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57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58</v>
      </c>
      <c r="N38" s="92">
        <f t="shared" si="4"/>
        <v>333.3333333333333</v>
      </c>
      <c r="O38" s="92">
        <f t="shared" si="5"/>
        <v>5000</v>
      </c>
      <c r="P38" s="100">
        <f t="shared" si="6"/>
        <v>333.3333333333333</v>
      </c>
      <c r="Q38" s="100">
        <f t="shared" si="7"/>
        <v>5333.333333333333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110.16485962545542</v>
      </c>
      <c r="V38" s="1"/>
    </row>
    <row r="39" spans="1:22" ht="12.75" customHeight="1">
      <c r="A39" s="1"/>
      <c r="B39" s="189"/>
      <c r="C39" s="24"/>
      <c r="D39" s="24" t="s">
        <v>78</v>
      </c>
      <c r="E39" s="104" t="s">
        <v>67</v>
      </c>
      <c r="F39" s="105" t="s">
        <v>77</v>
      </c>
      <c r="G39" s="1"/>
      <c r="H39" s="1"/>
      <c r="I39" s="1"/>
      <c r="J39" s="1"/>
      <c r="K39" s="1"/>
      <c r="L39" s="1"/>
      <c r="M39" s="99" t="s">
        <v>59</v>
      </c>
      <c r="N39" s="92">
        <f t="shared" si="4"/>
        <v>333.3333333333333</v>
      </c>
      <c r="O39" s="92">
        <f t="shared" si="5"/>
        <v>5000</v>
      </c>
      <c r="P39" s="100">
        <f t="shared" si="6"/>
        <v>333.3333333333333</v>
      </c>
      <c r="Q39" s="100">
        <f t="shared" si="7"/>
        <v>5333.333333333333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103.87070431627347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333.3333333333333</v>
      </c>
      <c r="O40" s="92">
        <f t="shared" si="5"/>
        <v>5000</v>
      </c>
      <c r="P40" s="100">
        <f t="shared" si="6"/>
        <v>333.3333333333333</v>
      </c>
      <c r="Q40" s="100">
        <f t="shared" si="7"/>
        <v>5333.333333333333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101.88084722483417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20" t="s">
        <v>60</v>
      </c>
      <c r="C43" s="221"/>
      <c r="D43" s="221"/>
      <c r="E43" s="222"/>
      <c r="F43" s="11"/>
      <c r="G43" s="220" t="s">
        <v>61</v>
      </c>
      <c r="H43" s="221"/>
      <c r="I43" s="222"/>
      <c r="J43" s="1"/>
      <c r="K43" s="1"/>
      <c r="L43" s="1"/>
      <c r="M43" s="99" t="s">
        <v>36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63</v>
      </c>
      <c r="D45" s="119" t="s">
        <v>64</v>
      </c>
      <c r="E45" s="120" t="s">
        <v>65</v>
      </c>
      <c r="F45" s="121"/>
      <c r="G45" s="122" t="s">
        <v>19</v>
      </c>
      <c r="H45" s="123" t="s">
        <v>18</v>
      </c>
      <c r="I45" s="123" t="s">
        <v>66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15000</v>
      </c>
      <c r="D46" s="28">
        <f>IF($I$11="剣",$B$38,0)</f>
        <v>1000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62</v>
      </c>
      <c r="N46" s="92">
        <f>SUM(N37:N45)</f>
        <v>1000</v>
      </c>
      <c r="O46" s="113">
        <f>SUM(O37:O45)</f>
        <v>15000</v>
      </c>
      <c r="P46" s="113">
        <f t="shared" si="6"/>
        <v>1000</v>
      </c>
      <c r="Q46" s="114">
        <f t="shared" si="7"/>
        <v>16000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103.87070431627347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57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58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78</v>
      </c>
      <c r="C50" s="129">
        <f>C16*D41</f>
        <v>0</v>
      </c>
      <c r="D50" s="135"/>
      <c r="E50" s="130">
        <f t="shared" si="11"/>
        <v>0</v>
      </c>
      <c r="F50" s="11"/>
      <c r="G50" s="131" t="s">
        <v>78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59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67</v>
      </c>
      <c r="C51" s="129">
        <f>C17*E41</f>
        <v>0</v>
      </c>
      <c r="D51" s="135"/>
      <c r="E51" s="130">
        <f t="shared" si="11"/>
        <v>0</v>
      </c>
      <c r="F51" s="11"/>
      <c r="G51" s="131" t="s">
        <v>67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77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15000</v>
      </c>
      <c r="D53" s="137">
        <f>SUM(D46:D52)</f>
        <v>1000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81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36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39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57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58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59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81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36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57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58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59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81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36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57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58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59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81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36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67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57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58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59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81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36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68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57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58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59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81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36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15000</v>
      </c>
      <c r="O114" s="178">
        <f>P46+P57+P68+P79</f>
        <v>1000</v>
      </c>
      <c r="P114" s="178">
        <f>Q46+Q57+Q68+Q79</f>
        <v>16000</v>
      </c>
      <c r="Q114" s="179">
        <f>Q46+Q57+Q68+Q79+Q90+Q101+Q112</f>
        <v>16000</v>
      </c>
      <c r="R114" s="178"/>
      <c r="S114" s="178">
        <f>T46+T57+T68+T79</f>
        <v>15600</v>
      </c>
      <c r="T114" s="180">
        <f>T46+T57+T68+T79+T90+T101+T112</f>
        <v>15600</v>
      </c>
      <c r="U114" s="98">
        <f>IF($T$114&gt;=$Q$114,0,100*(T114/Q114)^(3/2))+IF($T$114&lt;=$Q$114,0,100*(Q114/T114)^(3/2))</f>
        <v>96.27353608339105</v>
      </c>
      <c r="V114" s="1"/>
    </row>
    <row r="134" spans="2:7" ht="12.75" customHeight="1">
      <c r="B134" s="229" t="s">
        <v>69</v>
      </c>
      <c r="C134" s="230"/>
      <c r="D134" s="231"/>
      <c r="E134" s="1"/>
      <c r="F134" s="1"/>
      <c r="G134" s="1"/>
    </row>
    <row r="135" spans="2:7" ht="12.75" customHeight="1">
      <c r="B135" s="232"/>
      <c r="C135" s="233"/>
      <c r="D135" s="234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10" ht="12.75" customHeight="1">
      <c r="B140" s="181"/>
      <c r="C140" s="181" t="s">
        <v>70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  <c r="J140" s="181" t="s">
        <v>12</v>
      </c>
    </row>
    <row r="141" spans="2:10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>
        <v>1.04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1.08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1.12</v>
      </c>
      <c r="I144" s="181">
        <v>1.12</v>
      </c>
      <c r="J144" s="181">
        <v>1.12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</v>
      </c>
      <c r="I145" s="181">
        <v>1</v>
      </c>
      <c r="J145" s="181">
        <v>1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1.2</v>
      </c>
      <c r="F146" s="181">
        <v>1.2</v>
      </c>
      <c r="G146" s="181">
        <v>1.2</v>
      </c>
      <c r="H146" s="181">
        <v>1</v>
      </c>
      <c r="I146" s="181">
        <v>1</v>
      </c>
      <c r="J146" s="181">
        <v>1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1.25</v>
      </c>
      <c r="F147" s="181">
        <v>1.25</v>
      </c>
      <c r="G147" s="181">
        <v>1.25</v>
      </c>
      <c r="H147" s="181">
        <v>1</v>
      </c>
      <c r="I147" s="181">
        <v>1</v>
      </c>
      <c r="J147" s="181">
        <v>1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1.35</v>
      </c>
      <c r="F148" s="181">
        <v>1.35</v>
      </c>
      <c r="G148" s="181">
        <v>1.35</v>
      </c>
      <c r="H148" s="181">
        <v>1</v>
      </c>
      <c r="I148" s="181">
        <v>1</v>
      </c>
      <c r="J148" s="181">
        <v>1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1.4</v>
      </c>
      <c r="F149" s="181">
        <v>1.4</v>
      </c>
      <c r="G149" s="181">
        <v>1.4</v>
      </c>
      <c r="H149" s="181">
        <v>1</v>
      </c>
      <c r="I149" s="181">
        <v>1</v>
      </c>
      <c r="J149" s="181">
        <v>1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1.45</v>
      </c>
      <c r="F150" s="181">
        <v>1.45</v>
      </c>
      <c r="G150" s="181">
        <v>1.45</v>
      </c>
      <c r="H150" s="181">
        <v>1</v>
      </c>
      <c r="I150" s="181">
        <v>1</v>
      </c>
      <c r="J150" s="181">
        <v>1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1.6</v>
      </c>
      <c r="F151" s="181">
        <v>1.6</v>
      </c>
      <c r="G151" s="181">
        <v>1.6</v>
      </c>
      <c r="H151" s="181">
        <v>1</v>
      </c>
      <c r="I151" s="181">
        <v>1</v>
      </c>
      <c r="J151" s="181">
        <v>1</v>
      </c>
    </row>
  </sheetData>
  <sheetProtection/>
  <mergeCells count="30">
    <mergeCell ref="B9:C9"/>
    <mergeCell ref="G9:H9"/>
    <mergeCell ref="B2:C3"/>
    <mergeCell ref="B6:C7"/>
    <mergeCell ref="M6:N7"/>
    <mergeCell ref="G7:I7"/>
    <mergeCell ref="G8:I8"/>
    <mergeCell ref="P20:Q20"/>
    <mergeCell ref="G10:H10"/>
    <mergeCell ref="G11:H11"/>
    <mergeCell ref="G12:H12"/>
    <mergeCell ref="G13:J13"/>
    <mergeCell ref="G14:H14"/>
    <mergeCell ref="G15:H15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B43:E43"/>
    <mergeCell ref="G43:I43"/>
    <mergeCell ref="B134:D135"/>
    <mergeCell ref="B23:C23"/>
    <mergeCell ref="G23:H23"/>
    <mergeCell ref="G24:H24"/>
    <mergeCell ref="B34:D34"/>
  </mergeCells>
  <dataValidations count="9">
    <dataValidation type="list" allowBlank="1" showInputMessage="1" showErrorMessage="1" sqref="I28">
      <formula1>$J$141:$J$151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">
      <formula1>$E$141:$E$151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4">
      <formula1>$F$141:$F$151</formula1>
    </dataValidation>
    <dataValidation type="list" allowBlank="1" showInputMessage="1" showErrorMessage="1" sqref="I25">
      <formula1>$G$141:$G$151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BBM</cp:lastModifiedBy>
  <dcterms:created xsi:type="dcterms:W3CDTF">2009-09-05T08:33:49Z</dcterms:created>
  <dcterms:modified xsi:type="dcterms:W3CDTF">2009-09-06T05:42:43Z</dcterms:modified>
  <cp:category/>
  <cp:version/>
  <cp:contentType/>
  <cp:contentStatus/>
</cp:coreProperties>
</file>