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0"/>
  </bookViews>
  <sheets>
    <sheet name="武将育成＆奇計シミュ" sheetId="1" r:id="rId1"/>
    <sheet name="武将一覧" sheetId="2" r:id="rId2"/>
    <sheet name="資源(2鯖～)" sheetId="3" r:id="rId3"/>
  </sheets>
  <definedNames>
    <definedName name="_xlnm._FilterDatabase" localSheetId="1" hidden="1">'武将一覧'!$A$1:$R$126</definedName>
    <definedName name="カード番号">'武将一覧'!$A:$A</definedName>
    <definedName name="武将名">'武将一覧'!$B:$B</definedName>
  </definedNames>
  <calcPr fullCalcOnLoad="1"/>
</workbook>
</file>

<file path=xl/sharedStrings.xml><?xml version="1.0" encoding="utf-8"?>
<sst xmlns="http://schemas.openxmlformats.org/spreadsheetml/2006/main" count="1243" uniqueCount="327">
  <si>
    <t>名前</t>
  </si>
  <si>
    <t>攻撃</t>
  </si>
  <si>
    <t>知力</t>
  </si>
  <si>
    <t>歩防</t>
  </si>
  <si>
    <t>槍防</t>
  </si>
  <si>
    <t>弓防</t>
  </si>
  <si>
    <t>騎防</t>
  </si>
  <si>
    <t>スキル</t>
  </si>
  <si>
    <t>劉備</t>
  </si>
  <si>
    <t>R</t>
  </si>
  <si>
    <t>槍</t>
  </si>
  <si>
    <r>
      <t>仁君</t>
    </r>
    <r>
      <rPr>
        <sz val="11"/>
        <color indexed="63"/>
        <rFont val="Arial"/>
        <family val="2"/>
      </rPr>
      <t>Lv4</t>
    </r>
  </si>
  <si>
    <t>○</t>
  </si>
  <si>
    <t>諸葛亮</t>
  </si>
  <si>
    <t>SR</t>
  </si>
  <si>
    <r>
      <t>神算鬼謀</t>
    </r>
    <r>
      <rPr>
        <sz val="11"/>
        <color indexed="63"/>
        <rFont val="Arial"/>
        <family val="2"/>
      </rPr>
      <t>LV2</t>
    </r>
  </si>
  <si>
    <t>関羽</t>
  </si>
  <si>
    <r>
      <t>軍神</t>
    </r>
    <r>
      <rPr>
        <sz val="11"/>
        <color indexed="63"/>
        <rFont val="Arial"/>
        <family val="2"/>
      </rPr>
      <t>LV2</t>
    </r>
  </si>
  <si>
    <t>張飛</t>
  </si>
  <si>
    <r>
      <t>槍兵の猛撃</t>
    </r>
    <r>
      <rPr>
        <sz val="11"/>
        <color indexed="63"/>
        <rFont val="Arial"/>
        <family val="2"/>
      </rPr>
      <t>LV2</t>
    </r>
  </si>
  <si>
    <t>趙雲</t>
  </si>
  <si>
    <t>騎</t>
  </si>
  <si>
    <r>
      <t>騎兵突撃</t>
    </r>
    <r>
      <rPr>
        <sz val="11"/>
        <color indexed="63"/>
        <rFont val="Arial"/>
        <family val="2"/>
      </rPr>
      <t>LV3</t>
    </r>
  </si>
  <si>
    <t>馬超</t>
  </si>
  <si>
    <r>
      <t>騎兵の猛撃</t>
    </r>
    <r>
      <rPr>
        <sz val="11"/>
        <color indexed="63"/>
        <rFont val="Arial"/>
        <family val="2"/>
      </rPr>
      <t>LV2</t>
    </r>
  </si>
  <si>
    <t>UC</t>
  </si>
  <si>
    <r>
      <t>仁君</t>
    </r>
    <r>
      <rPr>
        <sz val="11"/>
        <color indexed="63"/>
        <rFont val="Arial"/>
        <family val="2"/>
      </rPr>
      <t>Lv1</t>
    </r>
  </si>
  <si>
    <t>弓</t>
  </si>
  <si>
    <r>
      <t>食糧知識</t>
    </r>
    <r>
      <rPr>
        <sz val="11"/>
        <color indexed="63"/>
        <rFont val="Arial"/>
        <family val="2"/>
      </rPr>
      <t>LV5</t>
    </r>
  </si>
  <si>
    <r>
      <t>奇計百出</t>
    </r>
    <r>
      <rPr>
        <sz val="11"/>
        <color indexed="63"/>
        <rFont val="Arial"/>
        <family val="2"/>
      </rPr>
      <t>Lv1</t>
    </r>
  </si>
  <si>
    <r>
      <t>槍兵の進撃</t>
    </r>
    <r>
      <rPr>
        <sz val="11"/>
        <color indexed="63"/>
        <rFont val="Arial"/>
        <family val="2"/>
      </rPr>
      <t>Lv1</t>
    </r>
  </si>
  <si>
    <t>開始時選択のみ</t>
  </si>
  <si>
    <r>
      <t>槍兵の進撃</t>
    </r>
    <r>
      <rPr>
        <sz val="11"/>
        <color indexed="63"/>
        <rFont val="Arial"/>
        <family val="2"/>
      </rPr>
      <t>Lv3</t>
    </r>
  </si>
  <si>
    <r>
      <t>豪傑</t>
    </r>
    <r>
      <rPr>
        <sz val="11"/>
        <color indexed="63"/>
        <rFont val="Arial"/>
        <family val="2"/>
      </rPr>
      <t>LV3</t>
    </r>
  </si>
  <si>
    <t>C</t>
  </si>
  <si>
    <r>
      <t>豪傑</t>
    </r>
    <r>
      <rPr>
        <sz val="11"/>
        <color indexed="63"/>
        <rFont val="Arial"/>
        <family val="2"/>
      </rPr>
      <t>Lv1</t>
    </r>
  </si>
  <si>
    <t>徐庶</t>
  </si>
  <si>
    <r>
      <t>奇計百出</t>
    </r>
    <r>
      <rPr>
        <sz val="11"/>
        <color indexed="63"/>
        <rFont val="Arial"/>
        <family val="2"/>
      </rPr>
      <t>LV2</t>
    </r>
  </si>
  <si>
    <t>黄忠</t>
  </si>
  <si>
    <r>
      <t>弓兵突撃</t>
    </r>
    <r>
      <rPr>
        <sz val="11"/>
        <color indexed="63"/>
        <rFont val="Arial"/>
        <family val="2"/>
      </rPr>
      <t>LV2</t>
    </r>
  </si>
  <si>
    <t>龐統</t>
  </si>
  <si>
    <r>
      <t>兵器の進撃</t>
    </r>
    <r>
      <rPr>
        <sz val="11"/>
        <color indexed="63"/>
        <rFont val="Arial"/>
        <family val="2"/>
      </rPr>
      <t>LV3</t>
    </r>
  </si>
  <si>
    <t>廖化</t>
  </si>
  <si>
    <r>
      <t>槍兵防御</t>
    </r>
    <r>
      <rPr>
        <sz val="11"/>
        <color indexed="63"/>
        <rFont val="Arial"/>
        <family val="2"/>
      </rPr>
      <t>LV2</t>
    </r>
  </si>
  <si>
    <r>
      <t>槍兵防御</t>
    </r>
    <r>
      <rPr>
        <sz val="11"/>
        <color indexed="63"/>
        <rFont val="Arial"/>
        <family val="2"/>
      </rPr>
      <t>Lv1</t>
    </r>
  </si>
  <si>
    <t>馬岱</t>
  </si>
  <si>
    <r>
      <t>騎兵の進撃</t>
    </r>
    <r>
      <rPr>
        <sz val="11"/>
        <color indexed="63"/>
        <rFont val="Arial"/>
        <family val="2"/>
      </rPr>
      <t>LV2</t>
    </r>
  </si>
  <si>
    <r>
      <t>騎兵の進撃</t>
    </r>
    <r>
      <rPr>
        <sz val="11"/>
        <color indexed="63"/>
        <rFont val="Arial"/>
        <family val="2"/>
      </rPr>
      <t>Lv1</t>
    </r>
  </si>
  <si>
    <t>周倉</t>
  </si>
  <si>
    <t>関平</t>
  </si>
  <si>
    <r>
      <t>槍兵の進撃</t>
    </r>
    <r>
      <rPr>
        <sz val="11"/>
        <color indexed="63"/>
        <rFont val="Arial"/>
        <family val="2"/>
      </rPr>
      <t>LV2</t>
    </r>
  </si>
  <si>
    <t>伊籍</t>
  </si>
  <si>
    <t>歩</t>
  </si>
  <si>
    <r>
      <t>伐採知識</t>
    </r>
    <r>
      <rPr>
        <sz val="11"/>
        <color indexed="63"/>
        <rFont val="Arial"/>
        <family val="2"/>
      </rPr>
      <t>LV2</t>
    </r>
  </si>
  <si>
    <r>
      <t>伐採知識</t>
    </r>
    <r>
      <rPr>
        <sz val="11"/>
        <color indexed="63"/>
        <rFont val="Arial"/>
        <family val="2"/>
      </rPr>
      <t>Lv1</t>
    </r>
  </si>
  <si>
    <t>沙摩柯</t>
  </si>
  <si>
    <r>
      <t>剣兵の進撃</t>
    </r>
    <r>
      <rPr>
        <sz val="11"/>
        <color indexed="63"/>
        <rFont val="Arial"/>
        <family val="2"/>
      </rPr>
      <t>LV3</t>
    </r>
  </si>
  <si>
    <r>
      <t>剣兵の進撃</t>
    </r>
    <r>
      <rPr>
        <sz val="11"/>
        <color indexed="63"/>
        <rFont val="Arial"/>
        <family val="2"/>
      </rPr>
      <t>Lv1</t>
    </r>
  </si>
  <si>
    <t>簡雍</t>
  </si>
  <si>
    <r>
      <t>食糧知識</t>
    </r>
    <r>
      <rPr>
        <sz val="11"/>
        <color indexed="63"/>
        <rFont val="Arial"/>
        <family val="2"/>
      </rPr>
      <t>LV2</t>
    </r>
  </si>
  <si>
    <r>
      <t>食糧知識</t>
    </r>
    <r>
      <rPr>
        <sz val="11"/>
        <color indexed="63"/>
        <rFont val="Arial"/>
        <family val="2"/>
      </rPr>
      <t>Lv1</t>
    </r>
  </si>
  <si>
    <t>雷銅</t>
  </si>
  <si>
    <t>魏延</t>
  </si>
  <si>
    <r>
      <t>槍兵突撃</t>
    </r>
    <r>
      <rPr>
        <sz val="11"/>
        <color indexed="63"/>
        <rFont val="Arial"/>
        <family val="2"/>
      </rPr>
      <t>LV2</t>
    </r>
  </si>
  <si>
    <t>馬謖</t>
  </si>
  <si>
    <r>
      <t>製鉄知識</t>
    </r>
    <r>
      <rPr>
        <sz val="11"/>
        <color indexed="63"/>
        <rFont val="Arial"/>
        <family val="2"/>
      </rPr>
      <t>LV2</t>
    </r>
  </si>
  <si>
    <t>曹操</t>
  </si>
  <si>
    <r>
      <t>魏王の号令</t>
    </r>
    <r>
      <rPr>
        <sz val="11"/>
        <color indexed="63"/>
        <rFont val="Arial"/>
        <family val="2"/>
      </rPr>
      <t>LV3</t>
    </r>
  </si>
  <si>
    <t>司馬懿</t>
  </si>
  <si>
    <r>
      <t>深慮遠謀</t>
    </r>
    <r>
      <rPr>
        <sz val="11"/>
        <color indexed="63"/>
        <rFont val="Arial"/>
        <family val="2"/>
      </rPr>
      <t>LV2</t>
    </r>
  </si>
  <si>
    <t>荀彧</t>
  </si>
  <si>
    <r>
      <t>王佐の才</t>
    </r>
    <r>
      <rPr>
        <sz val="11"/>
        <color indexed="63"/>
        <rFont val="Arial"/>
        <family val="2"/>
      </rPr>
      <t>LV3</t>
    </r>
  </si>
  <si>
    <t>夏侯惇</t>
  </si>
  <si>
    <r>
      <t>騎兵の進撃</t>
    </r>
    <r>
      <rPr>
        <sz val="11"/>
        <color indexed="63"/>
        <rFont val="Arial"/>
        <family val="2"/>
      </rPr>
      <t>Lv3</t>
    </r>
  </si>
  <si>
    <t>張遼</t>
  </si>
  <si>
    <r>
      <t>覇王の進撃</t>
    </r>
    <r>
      <rPr>
        <sz val="11"/>
        <color indexed="63"/>
        <rFont val="Arial"/>
        <family val="2"/>
      </rPr>
      <t>LV2</t>
    </r>
  </si>
  <si>
    <t>張郃</t>
  </si>
  <si>
    <r>
      <t>騎兵突撃</t>
    </r>
    <r>
      <rPr>
        <sz val="11"/>
        <color indexed="63"/>
        <rFont val="Arial"/>
        <family val="2"/>
      </rPr>
      <t>Lv3</t>
    </r>
  </si>
  <si>
    <r>
      <t>英雄</t>
    </r>
    <r>
      <rPr>
        <sz val="11"/>
        <color indexed="63"/>
        <rFont val="Arial"/>
        <family val="2"/>
      </rPr>
      <t>Lv4</t>
    </r>
  </si>
  <si>
    <r>
      <t>英雄</t>
    </r>
    <r>
      <rPr>
        <sz val="11"/>
        <color indexed="63"/>
        <rFont val="Arial"/>
        <family val="2"/>
      </rPr>
      <t>Lv2</t>
    </r>
  </si>
  <si>
    <r>
      <t>騎兵の進撃</t>
    </r>
    <r>
      <rPr>
        <sz val="11"/>
        <color indexed="63"/>
        <rFont val="Arial"/>
        <family val="2"/>
      </rPr>
      <t>LV1</t>
    </r>
  </si>
  <si>
    <t>夏侯淵</t>
  </si>
  <si>
    <r>
      <t>弓兵の進撃</t>
    </r>
    <r>
      <rPr>
        <sz val="11"/>
        <color indexed="63"/>
        <rFont val="Arial"/>
        <family val="2"/>
      </rPr>
      <t>LV2</t>
    </r>
  </si>
  <si>
    <t>夏候淵</t>
  </si>
  <si>
    <r>
      <t>弓兵の進撃</t>
    </r>
    <r>
      <rPr>
        <sz val="11"/>
        <color indexed="63"/>
        <rFont val="Arial"/>
        <family val="2"/>
      </rPr>
      <t>Lv1</t>
    </r>
  </si>
  <si>
    <t>許褚</t>
  </si>
  <si>
    <t>典韋</t>
  </si>
  <si>
    <r>
      <t>鉄壁</t>
    </r>
    <r>
      <rPr>
        <sz val="11"/>
        <color indexed="63"/>
        <rFont val="Arial"/>
        <family val="2"/>
      </rPr>
      <t>Lv1</t>
    </r>
  </si>
  <si>
    <t>曹仁</t>
  </si>
  <si>
    <t>徐晃</t>
  </si>
  <si>
    <t>于禁</t>
  </si>
  <si>
    <r>
      <t>騎兵防御</t>
    </r>
    <r>
      <rPr>
        <sz val="11"/>
        <color indexed="63"/>
        <rFont val="Arial"/>
        <family val="2"/>
      </rPr>
      <t>LV2</t>
    </r>
  </si>
  <si>
    <r>
      <t>騎兵突撃</t>
    </r>
    <r>
      <rPr>
        <sz val="11"/>
        <color indexed="63"/>
        <rFont val="Arial"/>
        <family val="2"/>
      </rPr>
      <t>Lv2</t>
    </r>
  </si>
  <si>
    <t>蔡瑁</t>
  </si>
  <si>
    <r>
      <t>弓兵防御</t>
    </r>
    <r>
      <rPr>
        <sz val="11"/>
        <color indexed="63"/>
        <rFont val="Arial"/>
        <family val="2"/>
      </rPr>
      <t>Lv1</t>
    </r>
  </si>
  <si>
    <t>文聘</t>
  </si>
  <si>
    <t>張魯</t>
  </si>
  <si>
    <t>曹真</t>
  </si>
  <si>
    <t>張允</t>
  </si>
  <si>
    <r>
      <t>弓兵行軍</t>
    </r>
    <r>
      <rPr>
        <sz val="11"/>
        <color indexed="63"/>
        <rFont val="Arial"/>
        <family val="2"/>
      </rPr>
      <t>LV3</t>
    </r>
  </si>
  <si>
    <r>
      <t>弓兵行軍</t>
    </r>
    <r>
      <rPr>
        <sz val="11"/>
        <color indexed="63"/>
        <rFont val="Arial"/>
        <family val="2"/>
      </rPr>
      <t>Lv1</t>
    </r>
  </si>
  <si>
    <t>華歆</t>
  </si>
  <si>
    <r>
      <t>練兵訓練</t>
    </r>
    <r>
      <rPr>
        <sz val="11"/>
        <color indexed="63"/>
        <rFont val="Arial"/>
        <family val="2"/>
      </rPr>
      <t>Lv1</t>
    </r>
  </si>
  <si>
    <t>朱霊</t>
  </si>
  <si>
    <r>
      <t>厩舎訓練</t>
    </r>
    <r>
      <rPr>
        <sz val="11"/>
        <color indexed="63"/>
        <rFont val="Arial"/>
        <family val="2"/>
      </rPr>
      <t>LV3</t>
    </r>
  </si>
  <si>
    <r>
      <t>厩舎訓練</t>
    </r>
    <r>
      <rPr>
        <sz val="11"/>
        <color indexed="63"/>
        <rFont val="Arial"/>
        <family val="2"/>
      </rPr>
      <t>Lv1</t>
    </r>
  </si>
  <si>
    <t>曹昂</t>
  </si>
  <si>
    <r>
      <t>騎兵防御</t>
    </r>
    <r>
      <rPr>
        <sz val="11"/>
        <color indexed="63"/>
        <rFont val="Arial"/>
        <family val="2"/>
      </rPr>
      <t>Lv1</t>
    </r>
  </si>
  <si>
    <t>楽進</t>
  </si>
  <si>
    <r>
      <t>騎兵突撃</t>
    </r>
    <r>
      <rPr>
        <sz val="11"/>
        <color indexed="63"/>
        <rFont val="Arial"/>
        <family val="2"/>
      </rPr>
      <t>LV2</t>
    </r>
  </si>
  <si>
    <t>曹休</t>
  </si>
  <si>
    <t>孫権</t>
  </si>
  <si>
    <r>
      <t>呉の治世</t>
    </r>
    <r>
      <rPr>
        <sz val="11"/>
        <color indexed="63"/>
        <rFont val="Arial"/>
        <family val="2"/>
      </rPr>
      <t>LV3</t>
    </r>
  </si>
  <si>
    <t>周瑜</t>
  </si>
  <si>
    <r>
      <t>弓将の采配</t>
    </r>
    <r>
      <rPr>
        <sz val="11"/>
        <color indexed="63"/>
        <rFont val="Arial"/>
        <family val="2"/>
      </rPr>
      <t>LV1</t>
    </r>
  </si>
  <si>
    <t>陸遜</t>
  </si>
  <si>
    <r>
      <t>王者の護り</t>
    </r>
    <r>
      <rPr>
        <sz val="11"/>
        <color indexed="63"/>
        <rFont val="Arial"/>
        <family val="2"/>
      </rPr>
      <t>LV2</t>
    </r>
  </si>
  <si>
    <t>孫策</t>
  </si>
  <si>
    <t>甘寧</t>
  </si>
  <si>
    <r>
      <t>弓兵の猛撃</t>
    </r>
    <r>
      <rPr>
        <sz val="11"/>
        <color indexed="63"/>
        <rFont val="Arial"/>
        <family val="2"/>
      </rPr>
      <t>LV1</t>
    </r>
  </si>
  <si>
    <t>孫尚香</t>
  </si>
  <si>
    <r>
      <t>弓腰姫の愛</t>
    </r>
    <r>
      <rPr>
        <sz val="11"/>
        <color indexed="63"/>
        <rFont val="Arial"/>
        <family val="2"/>
      </rPr>
      <t>LV4</t>
    </r>
  </si>
  <si>
    <t>呂蒙</t>
  </si>
  <si>
    <r>
      <t>呉の治世</t>
    </r>
    <r>
      <rPr>
        <sz val="11"/>
        <color indexed="63"/>
        <rFont val="Arial"/>
        <family val="2"/>
      </rPr>
      <t>Lv1</t>
    </r>
  </si>
  <si>
    <r>
      <t>弓兵防御</t>
    </r>
    <r>
      <rPr>
        <sz val="11"/>
        <color indexed="63"/>
        <rFont val="Arial"/>
        <family val="2"/>
      </rPr>
      <t>Lv3</t>
    </r>
  </si>
  <si>
    <t>程普</t>
  </si>
  <si>
    <r>
      <t>兵舎訓練</t>
    </r>
    <r>
      <rPr>
        <sz val="11"/>
        <color indexed="63"/>
        <rFont val="Arial"/>
        <family val="2"/>
      </rPr>
      <t>LV2</t>
    </r>
  </si>
  <si>
    <t>黄蓋</t>
  </si>
  <si>
    <r>
      <t>兵器行軍</t>
    </r>
    <r>
      <rPr>
        <sz val="11"/>
        <color indexed="63"/>
        <rFont val="Arial"/>
        <family val="2"/>
      </rPr>
      <t>LV3</t>
    </r>
  </si>
  <si>
    <t>諸葛瑾</t>
  </si>
  <si>
    <t>朱治</t>
  </si>
  <si>
    <r>
      <t>弓兵防御</t>
    </r>
    <r>
      <rPr>
        <sz val="11"/>
        <color indexed="63"/>
        <rFont val="Arial"/>
        <family val="2"/>
      </rPr>
      <t>Lv2</t>
    </r>
  </si>
  <si>
    <t>韓当</t>
  </si>
  <si>
    <r>
      <t>騎兵行軍</t>
    </r>
    <r>
      <rPr>
        <sz val="11"/>
        <color indexed="63"/>
        <rFont val="Arial"/>
        <family val="2"/>
      </rPr>
      <t>Lv1</t>
    </r>
  </si>
  <si>
    <t>蘇飛</t>
  </si>
  <si>
    <t>　　</t>
  </si>
  <si>
    <t>闞沢</t>
  </si>
  <si>
    <r>
      <t>石切知識</t>
    </r>
    <r>
      <rPr>
        <sz val="11"/>
        <color indexed="63"/>
        <rFont val="Arial"/>
        <family val="2"/>
      </rPr>
      <t>LV2</t>
    </r>
  </si>
  <si>
    <r>
      <t>石切知識</t>
    </r>
    <r>
      <rPr>
        <sz val="11"/>
        <color indexed="63"/>
        <rFont val="Arial"/>
        <family val="2"/>
      </rPr>
      <t>Lv1</t>
    </r>
  </si>
  <si>
    <t>蒋欽</t>
  </si>
  <si>
    <t>孫翊</t>
  </si>
  <si>
    <r>
      <t>豪傑</t>
    </r>
    <r>
      <rPr>
        <sz val="11"/>
        <color indexed="63"/>
        <rFont val="Arial"/>
        <family val="2"/>
      </rPr>
      <t>Lv2</t>
    </r>
  </si>
  <si>
    <t>孫匡</t>
  </si>
  <si>
    <r>
      <t>弓兵訓練</t>
    </r>
    <r>
      <rPr>
        <sz val="11"/>
        <color indexed="63"/>
        <rFont val="Arial"/>
        <family val="2"/>
      </rPr>
      <t>LV2</t>
    </r>
  </si>
  <si>
    <t>祖茂</t>
  </si>
  <si>
    <t>呂布</t>
  </si>
  <si>
    <r>
      <t>飛将</t>
    </r>
    <r>
      <rPr>
        <sz val="11"/>
        <color indexed="63"/>
        <rFont val="Arial"/>
        <family val="2"/>
      </rPr>
      <t>LV1</t>
    </r>
  </si>
  <si>
    <t>董卓</t>
  </si>
  <si>
    <r>
      <t>剣兵の進撃</t>
    </r>
    <r>
      <rPr>
        <sz val="11"/>
        <color indexed="63"/>
        <rFont val="Arial"/>
        <family val="2"/>
      </rPr>
      <t>LV4</t>
    </r>
  </si>
  <si>
    <t>袁紹</t>
  </si>
  <si>
    <r>
      <t>弓兵突撃</t>
    </r>
    <r>
      <rPr>
        <sz val="11"/>
        <color indexed="63"/>
        <rFont val="Arial"/>
        <family val="2"/>
      </rPr>
      <t>LV3</t>
    </r>
  </si>
  <si>
    <t>公孫瓚</t>
  </si>
  <si>
    <t>袁術</t>
  </si>
  <si>
    <r>
      <t>練兵訓練</t>
    </r>
    <r>
      <rPr>
        <sz val="11"/>
        <color indexed="63"/>
        <rFont val="Arial"/>
        <family val="2"/>
      </rPr>
      <t>LV4</t>
    </r>
  </si>
  <si>
    <t>孟獲</t>
  </si>
  <si>
    <r>
      <t>蛮族の襲撃</t>
    </r>
    <r>
      <rPr>
        <sz val="11"/>
        <color indexed="63"/>
        <rFont val="Arial"/>
        <family val="2"/>
      </rPr>
      <t>LV2</t>
    </r>
  </si>
  <si>
    <r>
      <t>蛮族の襲撃</t>
    </r>
    <r>
      <rPr>
        <sz val="11"/>
        <color indexed="63"/>
        <rFont val="Arial"/>
        <family val="2"/>
      </rPr>
      <t>Lv1</t>
    </r>
  </si>
  <si>
    <t>劉焉</t>
  </si>
  <si>
    <r>
      <t>兵器訓練</t>
    </r>
    <r>
      <rPr>
        <sz val="11"/>
        <color indexed="63"/>
        <rFont val="Arial"/>
        <family val="2"/>
      </rPr>
      <t>LV2</t>
    </r>
  </si>
  <si>
    <t>劉表</t>
  </si>
  <si>
    <t>孔融</t>
  </si>
  <si>
    <r>
      <t>製鉄知識</t>
    </r>
    <r>
      <rPr>
        <sz val="11"/>
        <color indexed="63"/>
        <rFont val="Arial"/>
        <family val="2"/>
      </rPr>
      <t>Lv1</t>
    </r>
  </si>
  <si>
    <t>黄祖</t>
  </si>
  <si>
    <r>
      <t>弓兵行軍</t>
    </r>
    <r>
      <rPr>
        <sz val="11"/>
        <color indexed="63"/>
        <rFont val="Arial"/>
        <family val="2"/>
      </rPr>
      <t>LV4</t>
    </r>
  </si>
  <si>
    <t>牛輔</t>
  </si>
  <si>
    <r>
      <t>槍兵行軍</t>
    </r>
    <r>
      <rPr>
        <sz val="11"/>
        <color indexed="63"/>
        <rFont val="Arial"/>
        <family val="2"/>
      </rPr>
      <t>LV3</t>
    </r>
  </si>
  <si>
    <r>
      <t>槍兵行軍</t>
    </r>
    <r>
      <rPr>
        <sz val="11"/>
        <color indexed="63"/>
        <rFont val="Arial"/>
        <family val="2"/>
      </rPr>
      <t>Lv1</t>
    </r>
  </si>
  <si>
    <t>郭汜</t>
  </si>
  <si>
    <r>
      <t>騎兵行軍</t>
    </r>
    <r>
      <rPr>
        <sz val="11"/>
        <color indexed="63"/>
        <rFont val="Arial"/>
        <family val="2"/>
      </rPr>
      <t>LV2</t>
    </r>
  </si>
  <si>
    <t>祝融</t>
  </si>
  <si>
    <r>
      <t>火神の攻勢</t>
    </r>
    <r>
      <rPr>
        <sz val="11"/>
        <color indexed="63"/>
        <rFont val="Arial"/>
        <family val="2"/>
      </rPr>
      <t>LV3</t>
    </r>
  </si>
  <si>
    <r>
      <t>火神の攻勢</t>
    </r>
    <r>
      <rPr>
        <sz val="11"/>
        <color indexed="63"/>
        <rFont val="Arial"/>
        <family val="2"/>
      </rPr>
      <t>Lv1</t>
    </r>
  </si>
  <si>
    <t>李傕</t>
  </si>
  <si>
    <t>ブショーダスライト</t>
  </si>
  <si>
    <t>移動</t>
  </si>
  <si>
    <t>ランク</t>
  </si>
  <si>
    <t>コスト</t>
  </si>
  <si>
    <t>兵科</t>
  </si>
  <si>
    <t>ブショーダスシルバー</t>
  </si>
  <si>
    <t>ブショーダスゴールド</t>
  </si>
  <si>
    <t>ブショーダスシルバーEX</t>
  </si>
  <si>
    <t>ブショーダスゴールドEX</t>
  </si>
  <si>
    <t>レベル</t>
  </si>
  <si>
    <t>木</t>
  </si>
  <si>
    <t>石</t>
  </si>
  <si>
    <t>鉄</t>
  </si>
  <si>
    <t>糧</t>
  </si>
  <si>
    <t>所要時間</t>
  </si>
  <si>
    <t>維持費</t>
  </si>
  <si>
    <t>生産量</t>
  </si>
  <si>
    <t>増加量</t>
  </si>
  <si>
    <t xml:space="preserve">[MAX] </t>
  </si>
  <si>
    <t>伐採所</t>
  </si>
  <si>
    <t>石切場</t>
  </si>
  <si>
    <t>製鉄所</t>
  </si>
  <si>
    <t>穀物消費</t>
  </si>
  <si>
    <t>畑</t>
  </si>
  <si>
    <t>必要総資源</t>
  </si>
  <si>
    <t>回収時間</t>
  </si>
  <si>
    <t>回収日数</t>
  </si>
  <si>
    <t>隣接する施設の生産量上昇数</t>
  </si>
  <si>
    <t>隣接する「穀物」の生産量ボーナス</t>
  </si>
  <si>
    <t>水車</t>
  </si>
  <si>
    <t>隣接する森林・岩山・鉄鉱山の生産量ボーナス</t>
  </si>
  <si>
    <t>工場</t>
  </si>
  <si>
    <t>穀物1、畑2（畑lv10）時の生産量</t>
  </si>
  <si>
    <t>穀物2、畑2（畑lv10）時の生産量</t>
  </si>
  <si>
    <t>増加量</t>
  </si>
  <si>
    <t>資源2、施設2（施設lv10）</t>
  </si>
  <si>
    <t>資源2、施設1（施設lv10）</t>
  </si>
  <si>
    <t>資源4</t>
  </si>
  <si>
    <r>
      <t>昭烈帝</t>
    </r>
    <r>
      <rPr>
        <sz val="11"/>
        <color indexed="63"/>
        <rFont val="Arial"/>
        <family val="2"/>
      </rPr>
      <t>Lv3</t>
    </r>
  </si>
  <si>
    <r>
      <t>八卦の陣</t>
    </r>
    <r>
      <rPr>
        <sz val="11"/>
        <color indexed="63"/>
        <rFont val="Arial"/>
        <family val="2"/>
      </rPr>
      <t>Lv2</t>
    </r>
  </si>
  <si>
    <r>
      <t>覇道</t>
    </r>
    <r>
      <rPr>
        <sz val="11"/>
        <color indexed="63"/>
        <rFont val="Arial"/>
        <family val="2"/>
      </rPr>
      <t>Lv3</t>
    </r>
  </si>
  <si>
    <t>賈詡</t>
  </si>
  <si>
    <r>
      <t>兵器の強撃</t>
    </r>
    <r>
      <rPr>
        <sz val="11"/>
        <color indexed="63"/>
        <rFont val="Arial"/>
        <family val="2"/>
      </rPr>
      <t>Lv3</t>
    </r>
  </si>
  <si>
    <r>
      <t>兵器の強行</t>
    </r>
    <r>
      <rPr>
        <sz val="11"/>
        <color indexed="63"/>
        <rFont val="Arial"/>
        <family val="2"/>
      </rPr>
      <t>Lv2</t>
    </r>
  </si>
  <si>
    <t>大喬</t>
  </si>
  <si>
    <r>
      <t>富国</t>
    </r>
    <r>
      <rPr>
        <sz val="11"/>
        <color indexed="63"/>
        <rFont val="Arial"/>
        <family val="2"/>
      </rPr>
      <t>Lv3</t>
    </r>
  </si>
  <si>
    <t>小喬</t>
  </si>
  <si>
    <r>
      <t>強兵の檄文</t>
    </r>
    <r>
      <rPr>
        <sz val="11"/>
        <color indexed="63"/>
        <rFont val="Arial"/>
        <family val="2"/>
      </rPr>
      <t>Lv3</t>
    </r>
  </si>
  <si>
    <t>孫堅</t>
  </si>
  <si>
    <r>
      <t>剣兵の極撃</t>
    </r>
    <r>
      <rPr>
        <sz val="11"/>
        <color indexed="63"/>
        <rFont val="Arial"/>
        <family val="2"/>
      </rPr>
      <t>Lv2</t>
    </r>
  </si>
  <si>
    <t>魯粛</t>
  </si>
  <si>
    <r>
      <t>兵器修練</t>
    </r>
    <r>
      <rPr>
        <sz val="11"/>
        <color indexed="63"/>
        <rFont val="Arial"/>
        <family val="2"/>
      </rPr>
      <t>Lv3</t>
    </r>
  </si>
  <si>
    <r>
      <t>槍兵堅守</t>
    </r>
    <r>
      <rPr>
        <sz val="11"/>
        <color indexed="63"/>
        <rFont val="Arial"/>
        <family val="2"/>
      </rPr>
      <t>Lv1</t>
    </r>
  </si>
  <si>
    <t>貂蝉</t>
  </si>
  <si>
    <r>
      <t>傾国</t>
    </r>
    <r>
      <rPr>
        <sz val="11"/>
        <color indexed="63"/>
        <rFont val="Arial"/>
        <family val="2"/>
      </rPr>
      <t>Lv3</t>
    </r>
  </si>
  <si>
    <t>張角</t>
  </si>
  <si>
    <r>
      <t>太平要術</t>
    </r>
    <r>
      <rPr>
        <sz val="11"/>
        <color indexed="63"/>
        <rFont val="Arial"/>
        <family val="2"/>
      </rPr>
      <t>Lv3</t>
    </r>
  </si>
  <si>
    <r>
      <t>騎兵の聖域</t>
    </r>
    <r>
      <rPr>
        <sz val="11"/>
        <color indexed="63"/>
        <rFont val="Arial"/>
        <family val="2"/>
      </rPr>
      <t>Lv1</t>
    </r>
  </si>
  <si>
    <r>
      <t>剣兵の強撃</t>
    </r>
    <r>
      <rPr>
        <sz val="11"/>
        <color indexed="63"/>
        <rFont val="Arial"/>
        <family val="2"/>
      </rPr>
      <t>Lv1</t>
    </r>
  </si>
  <si>
    <t>奇計百出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</si>
  <si>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</si>
  <si>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</si>
  <si>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</si>
  <si>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</si>
  <si>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</si>
  <si>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</si>
  <si>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</si>
  <si>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</si>
  <si>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</si>
  <si>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</si>
  <si>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武将</t>
  </si>
  <si>
    <t>攻撃力</t>
  </si>
  <si>
    <t>知力</t>
  </si>
  <si>
    <t>初期知力</t>
  </si>
  <si>
    <t>初期攻撃力</t>
  </si>
  <si>
    <t>奇計ｌｖ</t>
  </si>
  <si>
    <t>攻撃力
極振り時
武将攻撃力</t>
  </si>
  <si>
    <t>知力
極振り時
武将攻撃力</t>
  </si>
  <si>
    <t>知力
極振り時
倍率</t>
  </si>
  <si>
    <t>攻撃力
極振り時
増加倍率</t>
  </si>
  <si>
    <t>カード
番号</t>
  </si>
  <si>
    <t>兵科</t>
  </si>
  <si>
    <t>取得ポイント</t>
  </si>
  <si>
    <t>ポイント
極振り時</t>
  </si>
  <si>
    <t>ポイント
個別振り時</t>
  </si>
  <si>
    <t>ポイント合計</t>
  </si>
  <si>
    <t>攻撃力
極振り時
兵攻撃力</t>
  </si>
  <si>
    <t>知力
極振り時
兵攻撃力</t>
  </si>
  <si>
    <t>攻撃力
極振り時
総攻撃力</t>
  </si>
  <si>
    <t>知力
極振り時
総攻撃力</t>
  </si>
  <si>
    <t>総攻撃力差
(攻極－知極）</t>
  </si>
  <si>
    <t>レアリティ</t>
  </si>
  <si>
    <t>初期歩防</t>
  </si>
  <si>
    <t>コスト</t>
  </si>
  <si>
    <t>初期槍防</t>
  </si>
  <si>
    <t>初期弓防</t>
  </si>
  <si>
    <t>スキル</t>
  </si>
  <si>
    <t>初期騎防</t>
  </si>
  <si>
    <t>初期移動</t>
  </si>
  <si>
    <t>1ポイント=初期値x0.094
5ポイント=初期値x0.094x5</t>
  </si>
  <si>
    <t>1ポイント=初期値x0.0016
5ポイント=初期値x0.0016x5</t>
  </si>
  <si>
    <t>歩防</t>
  </si>
  <si>
    <t>1ポイント=初期値x0.094
5ポイント=初期値x0.094x5</t>
  </si>
  <si>
    <t>槍防</t>
  </si>
  <si>
    <t>弓防</t>
  </si>
  <si>
    <t>騎防</t>
  </si>
  <si>
    <t>移動</t>
  </si>
  <si>
    <t>1ポイント=初期値x0.012
5ポイント=初期値x0.012x5</t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</si>
  <si>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*0.35+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</si>
  <si>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*0.35+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*5)%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</si>
  <si>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*0.40+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*8)%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</si>
  <si>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*0.40+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*11)%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</si>
  <si>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*0.50+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*13)%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</si>
  <si>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*0.60+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*15)%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</si>
  <si>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*0.70+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*17)%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</si>
  <si>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*0.80+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*20)%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</si>
  <si>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*0.90+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*23)%</t>
    </r>
    <r>
      <rPr>
        <sz val="10"/>
        <color indexed="63"/>
        <rFont val="ＭＳ Ｐゴシック"/>
        <family val="3"/>
      </rPr>
      <t>上昇する</t>
    </r>
  </si>
  <si>
    <r>
      <t>全ての兵士、武将の攻撃力が</t>
    </r>
    <r>
      <rPr>
        <sz val="10"/>
        <color indexed="63"/>
        <rFont val="Arial"/>
        <family val="2"/>
      </rPr>
      <t>(</t>
    </r>
    <r>
      <rPr>
        <sz val="10"/>
        <color indexed="63"/>
        <rFont val="ＭＳ Ｐゴシック"/>
        <family val="3"/>
      </rPr>
      <t>知力</t>
    </r>
    <r>
      <rPr>
        <sz val="10"/>
        <color indexed="63"/>
        <rFont val="Arial"/>
        <family val="2"/>
      </rPr>
      <t>*1.0+</t>
    </r>
    <r>
      <rPr>
        <sz val="10"/>
        <color indexed="63"/>
        <rFont val="ＭＳ Ｐゴシック"/>
        <family val="3"/>
      </rPr>
      <t>コスト</t>
    </r>
    <r>
      <rPr>
        <sz val="10"/>
        <color indexed="63"/>
        <rFont val="Arial"/>
        <family val="2"/>
      </rPr>
      <t>*26)%</t>
    </r>
    <r>
      <rPr>
        <sz val="10"/>
        <color indexed="63"/>
        <rFont val="ＭＳ Ｐゴシック"/>
        <family val="3"/>
      </rPr>
      <t>上昇する</t>
    </r>
  </si>
  <si>
    <t>※攻撃力の小数点以下は表示されていませんが、計算はされています。</t>
  </si>
  <si>
    <t>※黒太枠内「カードNo」「lv」「ポイント個別振り」「兵攻撃力」に数値入力で計算されます。</t>
  </si>
  <si>
    <t>※カードNoは別シートから検索し表示しています。武将追加時は別シート「武将一覧」に追加をお願いします。</t>
  </si>
  <si>
    <r>
      <t>槍兵突覇</t>
    </r>
    <r>
      <rPr>
        <sz val="11"/>
        <color indexed="63"/>
        <rFont val="Arial"/>
        <family val="2"/>
      </rPr>
      <t>LV5</t>
    </r>
  </si>
  <si>
    <r>
      <t>弓兵の猛撃</t>
    </r>
    <r>
      <rPr>
        <sz val="11"/>
        <color indexed="63"/>
        <rFont val="Arial"/>
        <family val="2"/>
      </rPr>
      <t>LV2</t>
    </r>
  </si>
  <si>
    <t>厳顔</t>
  </si>
  <si>
    <r>
      <t>弓兵方陣</t>
    </r>
    <r>
      <rPr>
        <sz val="11"/>
        <color indexed="63"/>
        <rFont val="Arial"/>
        <family val="2"/>
      </rPr>
      <t>LV1</t>
    </r>
  </si>
  <si>
    <r>
      <t>弓兵堅守</t>
    </r>
    <r>
      <rPr>
        <sz val="11"/>
        <color indexed="63"/>
        <rFont val="Arial"/>
        <family val="2"/>
      </rPr>
      <t>LV1</t>
    </r>
  </si>
  <si>
    <t>郭嘉</t>
  </si>
  <si>
    <r>
      <t>神算鬼謀</t>
    </r>
    <r>
      <rPr>
        <sz val="11"/>
        <color indexed="63"/>
        <rFont val="Arial"/>
        <family val="2"/>
      </rPr>
      <t>LV3</t>
    </r>
  </si>
  <si>
    <r>
      <t>弓兵突撃</t>
    </r>
    <r>
      <rPr>
        <sz val="11"/>
        <color indexed="63"/>
        <rFont val="Arial"/>
        <family val="2"/>
      </rPr>
      <t>LV4</t>
    </r>
  </si>
  <si>
    <t>曹洪</t>
  </si>
  <si>
    <r>
      <t>騎兵の強撃</t>
    </r>
    <r>
      <rPr>
        <sz val="11"/>
        <color indexed="63"/>
        <rFont val="Arial"/>
        <family val="2"/>
      </rPr>
      <t>LV1</t>
    </r>
  </si>
  <si>
    <r>
      <t>剣兵の強撃</t>
    </r>
    <r>
      <rPr>
        <sz val="11"/>
        <color indexed="63"/>
        <rFont val="Arial"/>
        <family val="2"/>
      </rPr>
      <t>LV1</t>
    </r>
  </si>
  <si>
    <t>甄姫</t>
  </si>
  <si>
    <r>
      <t>強兵の檄文</t>
    </r>
    <r>
      <rPr>
        <sz val="11"/>
        <color indexed="63"/>
        <rFont val="Arial"/>
        <family val="2"/>
      </rPr>
      <t>LV3</t>
    </r>
  </si>
  <si>
    <t>太史慈</t>
  </si>
  <si>
    <r>
      <t>守護神</t>
    </r>
    <r>
      <rPr>
        <sz val="11"/>
        <color indexed="63"/>
        <rFont val="Arial"/>
        <family val="2"/>
      </rPr>
      <t>LV3</t>
    </r>
  </si>
  <si>
    <r>
      <t>大皇帝</t>
    </r>
    <r>
      <rPr>
        <sz val="11"/>
        <color indexed="63"/>
        <rFont val="Arial"/>
        <family val="2"/>
      </rPr>
      <t>LV3</t>
    </r>
  </si>
  <si>
    <r>
      <t>騎兵突撃</t>
    </r>
    <r>
      <rPr>
        <sz val="11"/>
        <color indexed="63"/>
        <rFont val="Arial"/>
        <family val="2"/>
      </rPr>
      <t>LV4</t>
    </r>
  </si>
  <si>
    <r>
      <t>一騎当千</t>
    </r>
    <r>
      <rPr>
        <sz val="11"/>
        <color indexed="63"/>
        <rFont val="Arial"/>
        <family val="2"/>
      </rPr>
      <t>LV3</t>
    </r>
  </si>
  <si>
    <r>
      <t>槍兵強行</t>
    </r>
    <r>
      <rPr>
        <sz val="11"/>
        <color indexed="63"/>
        <rFont val="Arial"/>
        <family val="2"/>
      </rPr>
      <t>LV2</t>
    </r>
  </si>
  <si>
    <r>
      <t>弓兵突覇</t>
    </r>
    <r>
      <rPr>
        <sz val="11"/>
        <color indexed="63"/>
        <rFont val="Arial"/>
        <family val="2"/>
      </rPr>
      <t>LV2</t>
    </r>
  </si>
  <si>
    <r>
      <t>蛮王の襲撃</t>
    </r>
    <r>
      <rPr>
        <sz val="11"/>
        <color indexed="63"/>
        <rFont val="Arial"/>
        <family val="2"/>
      </rPr>
      <t>LV3</t>
    </r>
  </si>
  <si>
    <t>蔡琰</t>
  </si>
  <si>
    <r>
      <t>攻城の檄文</t>
    </r>
    <r>
      <rPr>
        <sz val="11"/>
        <color indexed="63"/>
        <rFont val="Arial"/>
        <family val="2"/>
      </rPr>
      <t>LV3</t>
    </r>
  </si>
  <si>
    <t>ブショーダス</t>
  </si>
  <si>
    <t>ライト</t>
  </si>
  <si>
    <t>シルバー</t>
  </si>
  <si>
    <t>ゴールド</t>
  </si>
  <si>
    <t>シルバーEX</t>
  </si>
  <si>
    <t>ゴールドEX</t>
  </si>
  <si>
    <t>ｌｖ</t>
  </si>
  <si>
    <r>
      <t>カード</t>
    </r>
    <r>
      <rPr>
        <b/>
        <sz val="10"/>
        <color indexed="63"/>
        <rFont val="Arial"/>
        <family val="2"/>
      </rPr>
      <t>No</t>
    </r>
  </si>
  <si>
    <t>資源3</t>
  </si>
  <si>
    <t>同行兵の
総攻撃力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</si>
</sst>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</numFmts>
  <fonts count="16">
    <font>
      <sz val="11"/>
      <name val="ＭＳ Ｐゴシック"/>
      <family val="0"/>
    </font>
    <font>
      <sz val="11"/>
      <color indexed="63"/>
      <name val="Arial"/>
      <family val="2"/>
    </font>
    <font>
      <sz val="11"/>
      <color indexed="63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Arial"/>
      <family val="2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10" fillId="0" borderId="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7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180" fontId="10" fillId="0" borderId="8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180" fontId="11" fillId="0" borderId="8" xfId="0" applyNumberFormat="1" applyFont="1" applyBorder="1" applyAlignment="1">
      <alignment/>
    </xf>
    <xf numFmtId="10" fontId="9" fillId="0" borderId="8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8" xfId="0" applyFont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21" fontId="7" fillId="0" borderId="8" xfId="0" applyNumberFormat="1" applyFont="1" applyBorder="1" applyAlignment="1">
      <alignment wrapText="1"/>
    </xf>
    <xf numFmtId="46" fontId="7" fillId="0" borderId="8" xfId="0" applyNumberFormat="1" applyFont="1" applyBorder="1" applyAlignment="1">
      <alignment wrapText="1"/>
    </xf>
    <xf numFmtId="0" fontId="14" fillId="3" borderId="8" xfId="0" applyFont="1" applyFill="1" applyBorder="1" applyAlignment="1">
      <alignment horizontal="center" wrapText="1"/>
    </xf>
    <xf numFmtId="9" fontId="7" fillId="0" borderId="8" xfId="0" applyNumberFormat="1" applyFont="1" applyBorder="1" applyAlignment="1">
      <alignment wrapText="1"/>
    </xf>
    <xf numFmtId="179" fontId="5" fillId="0" borderId="0" xfId="0" applyNumberFormat="1" applyFont="1" applyAlignment="1">
      <alignment/>
    </xf>
    <xf numFmtId="10" fontId="7" fillId="0" borderId="8" xfId="0" applyNumberFormat="1" applyFont="1" applyBorder="1" applyAlignment="1">
      <alignment wrapText="1"/>
    </xf>
    <xf numFmtId="179" fontId="5" fillId="0" borderId="8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182" fontId="2" fillId="0" borderId="4" xfId="0" applyNumberFormat="1" applyFont="1" applyBorder="1" applyAlignment="1">
      <alignment wrapText="1"/>
    </xf>
    <xf numFmtId="182" fontId="2" fillId="0" borderId="5" xfId="0" applyNumberFormat="1" applyFont="1" applyBorder="1" applyAlignment="1">
      <alignment wrapText="1"/>
    </xf>
    <xf numFmtId="182" fontId="2" fillId="0" borderId="6" xfId="0" applyNumberFormat="1" applyFont="1" applyBorder="1" applyAlignment="1">
      <alignment wrapText="1"/>
    </xf>
    <xf numFmtId="182" fontId="2" fillId="0" borderId="3" xfId="0" applyNumberFormat="1" applyFont="1" applyBorder="1" applyAlignment="1">
      <alignment wrapText="1"/>
    </xf>
    <xf numFmtId="0" fontId="5" fillId="4" borderId="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46" fontId="7" fillId="0" borderId="8" xfId="0" applyNumberFormat="1" applyFont="1" applyBorder="1" applyAlignment="1">
      <alignment wrapText="1"/>
    </xf>
    <xf numFmtId="21" fontId="7" fillId="0" borderId="8" xfId="0" applyNumberFormat="1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9" fontId="7" fillId="0" borderId="8" xfId="0" applyNumberFormat="1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E27" sqref="E27"/>
    </sheetView>
  </sheetViews>
  <sheetFormatPr defaultColWidth="9.00390625" defaultRowHeight="13.5"/>
  <cols>
    <col min="1" max="9" width="10.75390625" style="9" customWidth="1"/>
    <col min="10" max="10" width="11.75390625" style="9" customWidth="1"/>
    <col min="11" max="12" width="10.75390625" style="9" customWidth="1"/>
    <col min="13" max="16384" width="9.00390625" style="9" customWidth="1"/>
  </cols>
  <sheetData>
    <row r="1" ht="12">
      <c r="A1" s="9" t="s">
        <v>292</v>
      </c>
    </row>
    <row r="2" ht="12.75" thickBot="1">
      <c r="A2" s="9" t="s">
        <v>293</v>
      </c>
    </row>
    <row r="3" spans="1:8" ht="13.5" thickBot="1">
      <c r="A3" s="80" t="s">
        <v>324</v>
      </c>
      <c r="B3" s="10">
        <v>1001</v>
      </c>
      <c r="D3" s="11" t="s">
        <v>247</v>
      </c>
      <c r="E3" s="12">
        <f>VLOOKUP($B$3,'武将一覧'!$A:$L,6,FALSE)</f>
        <v>260</v>
      </c>
      <c r="G3" s="95" t="s">
        <v>317</v>
      </c>
      <c r="H3" s="96"/>
    </row>
    <row r="4" spans="1:8" ht="12">
      <c r="A4" s="13" t="s">
        <v>243</v>
      </c>
      <c r="B4" s="14" t="str">
        <f>VLOOKUP(B3,'武将一覧'!A:M,2,FALSE)</f>
        <v>劉備</v>
      </c>
      <c r="D4" s="15" t="s">
        <v>246</v>
      </c>
      <c r="E4" s="16">
        <f>VLOOKUP($B$3,'武将一覧'!$A:$L,7,FALSE)</f>
        <v>10</v>
      </c>
      <c r="G4" s="78" t="s">
        <v>318</v>
      </c>
      <c r="H4" s="24">
        <f>IF(VLOOKUP($B$3,'武将一覧'!A:R,14,FALSE)=0,"","○")</f>
      </c>
    </row>
    <row r="5" spans="1:8" ht="12">
      <c r="A5" s="13" t="s">
        <v>264</v>
      </c>
      <c r="B5" s="17" t="str">
        <f>VLOOKUP(B3,'武将一覧'!A:M,3,FALSE)</f>
        <v>R</v>
      </c>
      <c r="D5" s="13" t="s">
        <v>265</v>
      </c>
      <c r="E5" s="18">
        <f>VLOOKUP($B$3,'武将一覧'!$A:$L,8,FALSE)</f>
        <v>330</v>
      </c>
      <c r="G5" s="77" t="s">
        <v>319</v>
      </c>
      <c r="H5" s="24" t="str">
        <f>IF(VLOOKUP($B$3,'武将一覧'!A:R,15,FALSE)=0,"","○")</f>
        <v>○</v>
      </c>
    </row>
    <row r="6" spans="1:8" ht="12">
      <c r="A6" s="13" t="s">
        <v>266</v>
      </c>
      <c r="B6" s="17">
        <f>VLOOKUP($B$3,'武将一覧'!$A:$M,4,FALSE)</f>
        <v>2.5</v>
      </c>
      <c r="D6" s="13" t="s">
        <v>267</v>
      </c>
      <c r="E6" s="18">
        <f>VLOOKUP($B$3,'武将一覧'!$A:$L,9,FALSE)</f>
        <v>265</v>
      </c>
      <c r="G6" s="76" t="s">
        <v>320</v>
      </c>
      <c r="H6" s="24" t="str">
        <f>IF(VLOOKUP($B$3,'武将一覧'!A:R,16,FALSE)=0,"","○")</f>
        <v>○</v>
      </c>
    </row>
    <row r="7" spans="1:8" ht="12">
      <c r="A7" s="13" t="s">
        <v>254</v>
      </c>
      <c r="B7" s="17" t="str">
        <f>VLOOKUP($B$3,'武将一覧'!$A:$M,5,FALSE)</f>
        <v>槍</v>
      </c>
      <c r="D7" s="13" t="s">
        <v>268</v>
      </c>
      <c r="E7" s="18">
        <f>VLOOKUP($B$3,'武将一覧'!$A:$L,10,FALSE)</f>
        <v>155</v>
      </c>
      <c r="G7" s="77" t="s">
        <v>321</v>
      </c>
      <c r="H7" s="24" t="str">
        <f>IF(VLOOKUP($B$3,'武将一覧'!A:R,17,FALSE)=0,"","○")</f>
        <v>○</v>
      </c>
    </row>
    <row r="8" spans="1:8" ht="12">
      <c r="A8" s="99" t="s">
        <v>269</v>
      </c>
      <c r="B8" s="97" t="str">
        <f>VLOOKUP($B$3,'武将一覧'!$A:$M,13,FALSE)</f>
        <v>仁君Lv4</v>
      </c>
      <c r="D8" s="13" t="s">
        <v>270</v>
      </c>
      <c r="E8" s="18">
        <f>VLOOKUP($B$3,'武将一覧'!$A:$L,11,FALSE)</f>
        <v>420</v>
      </c>
      <c r="G8" s="76" t="s">
        <v>322</v>
      </c>
      <c r="H8" s="24" t="str">
        <f>IF(VLOOKUP($B$3,'武将一覧'!A:R,18,FALSE)=0,"","○")</f>
        <v>○</v>
      </c>
    </row>
    <row r="9" spans="1:5" ht="12">
      <c r="A9" s="100"/>
      <c r="B9" s="98"/>
      <c r="D9" s="13" t="s">
        <v>271</v>
      </c>
      <c r="E9" s="18">
        <f>VLOOKUP($B$3,'武将一覧'!$A:$L,12,FALSE)</f>
        <v>10</v>
      </c>
    </row>
    <row r="10" spans="1:5" ht="12.75" thickBot="1">
      <c r="A10" s="19"/>
      <c r="B10" s="20"/>
      <c r="D10" s="21"/>
      <c r="E10" s="22"/>
    </row>
    <row r="11" spans="1:6" ht="12.75" thickBot="1">
      <c r="A11" s="79" t="s">
        <v>323</v>
      </c>
      <c r="B11" s="10">
        <v>0</v>
      </c>
      <c r="C11" s="23"/>
      <c r="D11" s="20"/>
      <c r="E11" s="24" t="s">
        <v>255</v>
      </c>
      <c r="F11" s="25">
        <f>B11*5</f>
        <v>0</v>
      </c>
    </row>
    <row r="12" spans="3:6" ht="12.75" thickBot="1">
      <c r="C12" s="26"/>
      <c r="D12" s="27"/>
      <c r="E12" s="24" t="s">
        <v>258</v>
      </c>
      <c r="F12" s="28">
        <f>SUM(F13:F19)</f>
        <v>0</v>
      </c>
    </row>
    <row r="13" spans="1:13" ht="27" customHeight="1" thickBot="1">
      <c r="A13" s="101" t="s">
        <v>256</v>
      </c>
      <c r="B13" s="11" t="s">
        <v>244</v>
      </c>
      <c r="C13" s="29">
        <f>E3+E3*$B$11*0.094*5</f>
        <v>260</v>
      </c>
      <c r="D13" s="30"/>
      <c r="E13" s="87" t="s">
        <v>257</v>
      </c>
      <c r="F13" s="31">
        <v>0</v>
      </c>
      <c r="G13" s="32" t="s">
        <v>244</v>
      </c>
      <c r="H13" s="58">
        <f>E3+(E3*0.094*F13)</f>
        <v>260</v>
      </c>
      <c r="I13" s="33"/>
      <c r="J13" s="82" t="s">
        <v>272</v>
      </c>
      <c r="K13" s="83"/>
      <c r="L13" s="83"/>
      <c r="M13" s="34"/>
    </row>
    <row r="14" spans="1:13" ht="27" customHeight="1" thickBot="1">
      <c r="A14" s="102"/>
      <c r="B14" s="15" t="s">
        <v>245</v>
      </c>
      <c r="C14" s="35">
        <f>E4+E4*$B$11*0.0016*5</f>
        <v>10</v>
      </c>
      <c r="D14" s="30"/>
      <c r="E14" s="88"/>
      <c r="F14" s="36">
        <v>0</v>
      </c>
      <c r="G14" s="37" t="s">
        <v>245</v>
      </c>
      <c r="H14" s="59">
        <f>E4+(E4*0.0016*F14)</f>
        <v>10</v>
      </c>
      <c r="I14" s="33"/>
      <c r="J14" s="84" t="s">
        <v>273</v>
      </c>
      <c r="K14" s="84"/>
      <c r="L14" s="84"/>
      <c r="M14" s="34"/>
    </row>
    <row r="15" spans="1:13" ht="13.5" customHeight="1">
      <c r="A15" s="102"/>
      <c r="B15" s="13" t="s">
        <v>274</v>
      </c>
      <c r="C15" s="38">
        <f>E5+E5*$B$11*0.094*5</f>
        <v>330</v>
      </c>
      <c r="D15" s="30"/>
      <c r="E15" s="88"/>
      <c r="F15" s="92">
        <v>0</v>
      </c>
      <c r="G15" s="40" t="s">
        <v>274</v>
      </c>
      <c r="H15" s="60">
        <f>E5+(E5*0.094*F15)</f>
        <v>330</v>
      </c>
      <c r="I15" s="33"/>
      <c r="J15" s="85" t="s">
        <v>275</v>
      </c>
      <c r="K15" s="86"/>
      <c r="L15" s="86"/>
      <c r="M15" s="41"/>
    </row>
    <row r="16" spans="1:13" ht="12">
      <c r="A16" s="102"/>
      <c r="B16" s="13" t="s">
        <v>276</v>
      </c>
      <c r="C16" s="38">
        <f>E6+E6*$B$11*0.094*5</f>
        <v>265</v>
      </c>
      <c r="D16" s="30"/>
      <c r="E16" s="88"/>
      <c r="F16" s="93"/>
      <c r="G16" s="40" t="s">
        <v>276</v>
      </c>
      <c r="H16" s="60">
        <f>E6+(E6*0.094*F15)</f>
        <v>265</v>
      </c>
      <c r="I16" s="33"/>
      <c r="J16" s="86"/>
      <c r="K16" s="86"/>
      <c r="L16" s="86"/>
      <c r="M16" s="41"/>
    </row>
    <row r="17" spans="1:13" ht="12">
      <c r="A17" s="102"/>
      <c r="B17" s="13" t="s">
        <v>277</v>
      </c>
      <c r="C17" s="38">
        <f>E7+E7*$B$11*0.094*5</f>
        <v>155</v>
      </c>
      <c r="D17" s="30"/>
      <c r="E17" s="88"/>
      <c r="F17" s="93"/>
      <c r="G17" s="40" t="s">
        <v>277</v>
      </c>
      <c r="H17" s="60">
        <f>E7+(E7*0.094*F15)</f>
        <v>155</v>
      </c>
      <c r="I17" s="33"/>
      <c r="J17" s="86"/>
      <c r="K17" s="86"/>
      <c r="L17" s="86"/>
      <c r="M17" s="41"/>
    </row>
    <row r="18" spans="1:13" ht="12.75" thickBot="1">
      <c r="A18" s="102"/>
      <c r="B18" s="13" t="s">
        <v>278</v>
      </c>
      <c r="C18" s="38">
        <f>E8+E8*$B$11*0.094*5</f>
        <v>420</v>
      </c>
      <c r="D18" s="30"/>
      <c r="E18" s="88"/>
      <c r="F18" s="94"/>
      <c r="G18" s="40" t="s">
        <v>278</v>
      </c>
      <c r="H18" s="60">
        <f>E8+(E8*0.094*F15)</f>
        <v>420</v>
      </c>
      <c r="I18" s="33"/>
      <c r="J18" s="86"/>
      <c r="K18" s="86"/>
      <c r="L18" s="86"/>
      <c r="M18" s="41"/>
    </row>
    <row r="19" spans="1:13" ht="27" customHeight="1" thickBot="1">
      <c r="A19" s="103"/>
      <c r="B19" s="13" t="s">
        <v>279</v>
      </c>
      <c r="C19" s="38">
        <f>E9+E9*$B$11*0.012*5</f>
        <v>10</v>
      </c>
      <c r="D19" s="30"/>
      <c r="E19" s="89"/>
      <c r="F19" s="39">
        <v>0</v>
      </c>
      <c r="G19" s="40" t="s">
        <v>279</v>
      </c>
      <c r="H19" s="60">
        <f>E9+(E9*0.012*F19)</f>
        <v>10</v>
      </c>
      <c r="I19" s="33"/>
      <c r="J19" s="90" t="s">
        <v>280</v>
      </c>
      <c r="K19" s="91"/>
      <c r="L19" s="91"/>
      <c r="M19" s="42"/>
    </row>
    <row r="20" ht="12.75" thickBot="1">
      <c r="A20" s="27"/>
    </row>
    <row r="21" spans="1:7" ht="24.75" thickBot="1">
      <c r="A21" s="27"/>
      <c r="F21" s="81" t="s">
        <v>326</v>
      </c>
      <c r="G21" s="39">
        <v>0</v>
      </c>
    </row>
    <row r="22" spans="1:10" ht="36">
      <c r="A22" s="13" t="s">
        <v>248</v>
      </c>
      <c r="B22" s="54" t="s">
        <v>249</v>
      </c>
      <c r="C22" s="54" t="s">
        <v>252</v>
      </c>
      <c r="D22" s="55" t="s">
        <v>250</v>
      </c>
      <c r="E22" s="55" t="s">
        <v>251</v>
      </c>
      <c r="F22" s="54" t="s">
        <v>259</v>
      </c>
      <c r="G22" s="56" t="s">
        <v>260</v>
      </c>
      <c r="H22" s="54" t="s">
        <v>261</v>
      </c>
      <c r="I22" s="55" t="s">
        <v>262</v>
      </c>
      <c r="J22" s="57" t="s">
        <v>263</v>
      </c>
    </row>
    <row r="23" spans="1:10" ht="12">
      <c r="A23" s="43">
        <v>1</v>
      </c>
      <c r="B23" s="44">
        <f>$C$13+$C$13*($E$4*0.35+$B$6*2)%</f>
        <v>282.1</v>
      </c>
      <c r="C23" s="45">
        <f>($E$4*0.35+$B$6*2)%</f>
        <v>0.085</v>
      </c>
      <c r="D23" s="46">
        <f>$E$3+$E$3*($C$14*0.35+$B$6*2)%</f>
        <v>282.1</v>
      </c>
      <c r="E23" s="47">
        <f>($C$14*0.35+$B$6*2)%</f>
        <v>0.085</v>
      </c>
      <c r="F23" s="44">
        <f>$G$21+$G$21*C23</f>
        <v>0</v>
      </c>
      <c r="G23" s="46">
        <f>$G$21+$G$21*E23</f>
        <v>0</v>
      </c>
      <c r="H23" s="44">
        <f>B23+F23</f>
        <v>282.1</v>
      </c>
      <c r="I23" s="46">
        <f>D23+G23</f>
        <v>282.1</v>
      </c>
      <c r="J23" s="48">
        <f>H23-I23</f>
        <v>0</v>
      </c>
    </row>
    <row r="24" spans="1:10" ht="12">
      <c r="A24" s="43">
        <v>2</v>
      </c>
      <c r="B24" s="44">
        <f>$C$13+$C$13*($E$4*0.35+$B$6*5)%</f>
        <v>301.6</v>
      </c>
      <c r="C24" s="45">
        <f>($E$4*0.35+$B$6*5)%</f>
        <v>0.16</v>
      </c>
      <c r="D24" s="46">
        <f>$E$3+$E$3*($C$14*0.35+$B$6*5)%</f>
        <v>301.6</v>
      </c>
      <c r="E24" s="47">
        <f>($C$14*0.35+$B$6*5)%</f>
        <v>0.16</v>
      </c>
      <c r="F24" s="44">
        <f aca="true" t="shared" si="0" ref="F24:F32">$G$21+$G$21*C24</f>
        <v>0</v>
      </c>
      <c r="G24" s="46">
        <f aca="true" t="shared" si="1" ref="G24:G32">$G$21+$G$21*E24</f>
        <v>0</v>
      </c>
      <c r="H24" s="44">
        <f aca="true" t="shared" si="2" ref="H24:H32">B24+F24</f>
        <v>301.6</v>
      </c>
      <c r="I24" s="46">
        <f aca="true" t="shared" si="3" ref="I24:I32">D24+G24</f>
        <v>301.6</v>
      </c>
      <c r="J24" s="48">
        <f aca="true" t="shared" si="4" ref="J24:J32">H24-I24</f>
        <v>0</v>
      </c>
    </row>
    <row r="25" spans="1:10" ht="12">
      <c r="A25" s="43">
        <v>3</v>
      </c>
      <c r="B25" s="44">
        <f>$C$13+$C$13*($E$4*0.4+$B$6*8)%</f>
        <v>322.4</v>
      </c>
      <c r="C25" s="45">
        <f>($E$4*0.4+$B$6*8)%</f>
        <v>0.24</v>
      </c>
      <c r="D25" s="46">
        <f>$E$3+$E$3*($C$14*0.4+$B$6*8)%</f>
        <v>322.4</v>
      </c>
      <c r="E25" s="47">
        <f>($C$14*0.4+$B$6*8)%</f>
        <v>0.24</v>
      </c>
      <c r="F25" s="44">
        <f t="shared" si="0"/>
        <v>0</v>
      </c>
      <c r="G25" s="46">
        <f t="shared" si="1"/>
        <v>0</v>
      </c>
      <c r="H25" s="44">
        <f t="shared" si="2"/>
        <v>322.4</v>
      </c>
      <c r="I25" s="46">
        <f t="shared" si="3"/>
        <v>322.4</v>
      </c>
      <c r="J25" s="48">
        <f t="shared" si="4"/>
        <v>0</v>
      </c>
    </row>
    <row r="26" spans="1:10" ht="12">
      <c r="A26" s="43">
        <v>4</v>
      </c>
      <c r="B26" s="44">
        <f>$C$13+$C$13*($E$4*0.4+$B$6*11)%</f>
        <v>341.9</v>
      </c>
      <c r="C26" s="45">
        <f>($E$4*0.4+$B$6*11)%</f>
        <v>0.315</v>
      </c>
      <c r="D26" s="46">
        <f>$E$3+$E$3*($C$14*0.4+$B$6*11)%</f>
        <v>341.9</v>
      </c>
      <c r="E26" s="47">
        <f>($C$14*0.4+$B$6*11)%</f>
        <v>0.315</v>
      </c>
      <c r="F26" s="44">
        <f t="shared" si="0"/>
        <v>0</v>
      </c>
      <c r="G26" s="46">
        <f t="shared" si="1"/>
        <v>0</v>
      </c>
      <c r="H26" s="44">
        <f t="shared" si="2"/>
        <v>341.9</v>
      </c>
      <c r="I26" s="46">
        <f t="shared" si="3"/>
        <v>341.9</v>
      </c>
      <c r="J26" s="48">
        <f t="shared" si="4"/>
        <v>0</v>
      </c>
    </row>
    <row r="27" spans="1:10" ht="12">
      <c r="A27" s="43">
        <v>5</v>
      </c>
      <c r="B27" s="44">
        <f>$C$13+$C$13*($E$4*0.5+$B$6*13)%</f>
        <v>357.5</v>
      </c>
      <c r="C27" s="45">
        <f>($E$4*0.5+$B$6*13)%</f>
        <v>0.375</v>
      </c>
      <c r="D27" s="46">
        <f>$E$3+$E$3*($C$14*0.5+$B$6*13)%</f>
        <v>357.5</v>
      </c>
      <c r="E27" s="47">
        <f>($C$14*0.5+$B$6*13)%</f>
        <v>0.375</v>
      </c>
      <c r="F27" s="44">
        <f t="shared" si="0"/>
        <v>0</v>
      </c>
      <c r="G27" s="46">
        <f t="shared" si="1"/>
        <v>0</v>
      </c>
      <c r="H27" s="44">
        <f t="shared" si="2"/>
        <v>357.5</v>
      </c>
      <c r="I27" s="46">
        <f t="shared" si="3"/>
        <v>357.5</v>
      </c>
      <c r="J27" s="48">
        <f t="shared" si="4"/>
        <v>0</v>
      </c>
    </row>
    <row r="28" spans="1:10" ht="12">
      <c r="A28" s="43">
        <v>6</v>
      </c>
      <c r="B28" s="44">
        <f>$C$13+$C$13*($E$4*0.6+$B$6*15)%</f>
        <v>373.1</v>
      </c>
      <c r="C28" s="45">
        <f>($E$4*0.6+$B$6*15)%</f>
        <v>0.435</v>
      </c>
      <c r="D28" s="46">
        <f>$E$3+$E$3*($C$14*0.6+$B$6*15)%</f>
        <v>373.1</v>
      </c>
      <c r="E28" s="47">
        <f>($C$14*0.6+$B$6*15)%</f>
        <v>0.435</v>
      </c>
      <c r="F28" s="44">
        <f t="shared" si="0"/>
        <v>0</v>
      </c>
      <c r="G28" s="46">
        <f t="shared" si="1"/>
        <v>0</v>
      </c>
      <c r="H28" s="44">
        <f t="shared" si="2"/>
        <v>373.1</v>
      </c>
      <c r="I28" s="46">
        <f t="shared" si="3"/>
        <v>373.1</v>
      </c>
      <c r="J28" s="48">
        <f t="shared" si="4"/>
        <v>0</v>
      </c>
    </row>
    <row r="29" spans="1:10" ht="12">
      <c r="A29" s="43">
        <v>7</v>
      </c>
      <c r="B29" s="44">
        <f>$C$13+$C$13*($E$4*0.7+$B$6*17)%</f>
        <v>388.7</v>
      </c>
      <c r="C29" s="45">
        <f>($E$4*0.7+$B$6*17)%</f>
        <v>0.495</v>
      </c>
      <c r="D29" s="46">
        <f>$E$3+$E$3*($C$14*0.7+$B$6*17)%</f>
        <v>388.7</v>
      </c>
      <c r="E29" s="47">
        <f>($C$14*0.7+$B$6*17)%</f>
        <v>0.495</v>
      </c>
      <c r="F29" s="44">
        <f t="shared" si="0"/>
        <v>0</v>
      </c>
      <c r="G29" s="46">
        <f t="shared" si="1"/>
        <v>0</v>
      </c>
      <c r="H29" s="44">
        <f t="shared" si="2"/>
        <v>388.7</v>
      </c>
      <c r="I29" s="46">
        <f t="shared" si="3"/>
        <v>388.7</v>
      </c>
      <c r="J29" s="48">
        <f t="shared" si="4"/>
        <v>0</v>
      </c>
    </row>
    <row r="30" spans="1:10" ht="12">
      <c r="A30" s="43">
        <v>8</v>
      </c>
      <c r="B30" s="44">
        <f>$C$13+$C$13*($E$4*0.8+$B$6*20)%</f>
        <v>410.79999999999995</v>
      </c>
      <c r="C30" s="45">
        <f>($E$4*0.8+$B$6*20)%</f>
        <v>0.58</v>
      </c>
      <c r="D30" s="46">
        <f>$E$3+$E$3*($C$14*0.8+$B$6*20)%</f>
        <v>410.79999999999995</v>
      </c>
      <c r="E30" s="47">
        <f>($C$14*0.8+$B$6*20)%</f>
        <v>0.58</v>
      </c>
      <c r="F30" s="44">
        <f t="shared" si="0"/>
        <v>0</v>
      </c>
      <c r="G30" s="46">
        <f t="shared" si="1"/>
        <v>0</v>
      </c>
      <c r="H30" s="44">
        <f t="shared" si="2"/>
        <v>410.79999999999995</v>
      </c>
      <c r="I30" s="46">
        <f t="shared" si="3"/>
        <v>410.79999999999995</v>
      </c>
      <c r="J30" s="48">
        <f t="shared" si="4"/>
        <v>0</v>
      </c>
    </row>
    <row r="31" spans="1:10" ht="12">
      <c r="A31" s="43">
        <v>9</v>
      </c>
      <c r="B31" s="44">
        <f>$C$13+$C$13*($E$4*0.9+$B$6*23)%</f>
        <v>432.9</v>
      </c>
      <c r="C31" s="45">
        <f>($E$4*0.9+$B$6*23)%</f>
        <v>0.665</v>
      </c>
      <c r="D31" s="46">
        <f>$E$3+$E$3*($C$14*0.9+$B$6*23)%</f>
        <v>432.9</v>
      </c>
      <c r="E31" s="47">
        <f>($C$14*0.9+$B$6*23)%</f>
        <v>0.665</v>
      </c>
      <c r="F31" s="44">
        <f t="shared" si="0"/>
        <v>0</v>
      </c>
      <c r="G31" s="46">
        <f t="shared" si="1"/>
        <v>0</v>
      </c>
      <c r="H31" s="44">
        <f t="shared" si="2"/>
        <v>432.9</v>
      </c>
      <c r="I31" s="46">
        <f t="shared" si="3"/>
        <v>432.9</v>
      </c>
      <c r="J31" s="48">
        <f t="shared" si="4"/>
        <v>0</v>
      </c>
    </row>
    <row r="32" spans="1:10" ht="12">
      <c r="A32" s="43">
        <v>10</v>
      </c>
      <c r="B32" s="44">
        <f>$C$13+$C$13*($E$4*1+$B$6*26)%</f>
        <v>455</v>
      </c>
      <c r="C32" s="45">
        <f>($E$4*1+$B$6*26)%</f>
        <v>0.75</v>
      </c>
      <c r="D32" s="46">
        <f>$E$3+$E$3*($C$14*1+$B$6*26)%</f>
        <v>455</v>
      </c>
      <c r="E32" s="47">
        <f>($C$14*1+$B$6*26)%</f>
        <v>0.75</v>
      </c>
      <c r="F32" s="44">
        <f t="shared" si="0"/>
        <v>0</v>
      </c>
      <c r="G32" s="46">
        <f t="shared" si="1"/>
        <v>0</v>
      </c>
      <c r="H32" s="44">
        <f t="shared" si="2"/>
        <v>455</v>
      </c>
      <c r="I32" s="46">
        <f t="shared" si="3"/>
        <v>455</v>
      </c>
      <c r="J32" s="48">
        <f t="shared" si="4"/>
        <v>0</v>
      </c>
    </row>
    <row r="33" spans="1:8" ht="12">
      <c r="A33" s="49" t="s">
        <v>291</v>
      </c>
      <c r="B33" s="20"/>
      <c r="C33" s="50"/>
      <c r="D33" s="20"/>
      <c r="E33" s="50"/>
      <c r="F33" s="50"/>
      <c r="G33" s="51"/>
      <c r="H33" s="20"/>
    </row>
    <row r="34" spans="1:8" ht="12">
      <c r="A34" s="52"/>
      <c r="B34" s="20"/>
      <c r="C34" s="50"/>
      <c r="D34" s="20"/>
      <c r="E34" s="50"/>
      <c r="F34" s="50"/>
      <c r="G34" s="51"/>
      <c r="H34" s="20"/>
    </row>
    <row r="35" ht="12">
      <c r="A35" s="28" t="s">
        <v>232</v>
      </c>
    </row>
    <row r="36" spans="1:2" ht="12.75">
      <c r="A36" s="61" t="s">
        <v>233</v>
      </c>
      <c r="B36" s="53" t="s">
        <v>281</v>
      </c>
    </row>
    <row r="37" spans="1:2" ht="12.75">
      <c r="A37" s="61" t="s">
        <v>234</v>
      </c>
      <c r="B37" s="53" t="s">
        <v>282</v>
      </c>
    </row>
    <row r="38" spans="1:2" ht="12.75">
      <c r="A38" s="61" t="s">
        <v>235</v>
      </c>
      <c r="B38" s="53" t="s">
        <v>283</v>
      </c>
    </row>
    <row r="39" spans="1:2" ht="12.75">
      <c r="A39" s="61" t="s">
        <v>236</v>
      </c>
      <c r="B39" s="53" t="s">
        <v>284</v>
      </c>
    </row>
    <row r="40" spans="1:2" ht="12.75">
      <c r="A40" s="61" t="s">
        <v>237</v>
      </c>
      <c r="B40" s="53" t="s">
        <v>285</v>
      </c>
    </row>
    <row r="41" spans="1:2" ht="12.75">
      <c r="A41" s="61" t="s">
        <v>238</v>
      </c>
      <c r="B41" s="53" t="s">
        <v>286</v>
      </c>
    </row>
    <row r="42" spans="1:2" ht="12.75">
      <c r="A42" s="61" t="s">
        <v>239</v>
      </c>
      <c r="B42" s="53" t="s">
        <v>287</v>
      </c>
    </row>
    <row r="43" spans="1:2" ht="12.75">
      <c r="A43" s="61" t="s">
        <v>240</v>
      </c>
      <c r="B43" s="53" t="s">
        <v>288</v>
      </c>
    </row>
    <row r="44" spans="1:2" ht="12.75">
      <c r="A44" s="61" t="s">
        <v>241</v>
      </c>
      <c r="B44" s="53" t="s">
        <v>289</v>
      </c>
    </row>
    <row r="45" spans="1:2" ht="12.75">
      <c r="A45" s="61" t="s">
        <v>242</v>
      </c>
      <c r="B45" s="53" t="s">
        <v>290</v>
      </c>
    </row>
  </sheetData>
  <mergeCells count="10">
    <mergeCell ref="G3:H3"/>
    <mergeCell ref="B8:B9"/>
    <mergeCell ref="A8:A9"/>
    <mergeCell ref="A13:A19"/>
    <mergeCell ref="J13:L13"/>
    <mergeCell ref="J14:L14"/>
    <mergeCell ref="J15:L18"/>
    <mergeCell ref="E13:E19"/>
    <mergeCell ref="J19:L19"/>
    <mergeCell ref="F15:F18"/>
  </mergeCells>
  <dataValidations count="1">
    <dataValidation type="list" allowBlank="1" showInputMessage="1" showErrorMessage="1" sqref="B3">
      <formula1>カード番号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50390625" style="0" bestFit="1" customWidth="1"/>
    <col min="2" max="2" width="9.50390625" style="0" bestFit="1" customWidth="1"/>
    <col min="3" max="4" width="10.25390625" style="0" bestFit="1" customWidth="1"/>
    <col min="11" max="12" width="9.50390625" style="0" bestFit="1" customWidth="1"/>
  </cols>
  <sheetData>
    <row r="1" spans="1:18" ht="27" customHeight="1" thickBot="1">
      <c r="A1" s="1" t="s">
        <v>253</v>
      </c>
      <c r="B1" s="1" t="s">
        <v>0</v>
      </c>
      <c r="C1" s="1" t="s">
        <v>175</v>
      </c>
      <c r="D1" s="1" t="s">
        <v>176</v>
      </c>
      <c r="E1" s="1" t="s">
        <v>177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174</v>
      </c>
      <c r="M1" s="1" t="s">
        <v>7</v>
      </c>
      <c r="N1" s="2" t="s">
        <v>173</v>
      </c>
      <c r="O1" s="2" t="s">
        <v>178</v>
      </c>
      <c r="P1" s="2" t="s">
        <v>179</v>
      </c>
      <c r="Q1" s="2" t="s">
        <v>180</v>
      </c>
      <c r="R1" s="2" t="s">
        <v>181</v>
      </c>
    </row>
    <row r="2" spans="1:18" ht="15" thickBot="1">
      <c r="A2" s="3">
        <v>1001</v>
      </c>
      <c r="B2" s="4" t="s">
        <v>8</v>
      </c>
      <c r="C2" s="3" t="s">
        <v>9</v>
      </c>
      <c r="D2" s="3">
        <v>2.5</v>
      </c>
      <c r="E2" s="4" t="s">
        <v>10</v>
      </c>
      <c r="F2" s="3">
        <v>260</v>
      </c>
      <c r="G2" s="3">
        <v>10</v>
      </c>
      <c r="H2" s="3">
        <v>330</v>
      </c>
      <c r="I2" s="3">
        <v>265</v>
      </c>
      <c r="J2" s="3">
        <v>155</v>
      </c>
      <c r="K2" s="3">
        <v>420</v>
      </c>
      <c r="L2" s="3">
        <v>10</v>
      </c>
      <c r="M2" s="4" t="s">
        <v>11</v>
      </c>
      <c r="N2" s="3"/>
      <c r="O2" s="4" t="s">
        <v>12</v>
      </c>
      <c r="P2" s="4" t="s">
        <v>12</v>
      </c>
      <c r="Q2" s="4" t="s">
        <v>12</v>
      </c>
      <c r="R2" s="4" t="s">
        <v>12</v>
      </c>
    </row>
    <row r="3" spans="1:18" ht="28.5" thickBot="1">
      <c r="A3" s="3">
        <v>1002</v>
      </c>
      <c r="B3" s="4" t="s">
        <v>13</v>
      </c>
      <c r="C3" s="3" t="s">
        <v>14</v>
      </c>
      <c r="D3" s="3">
        <v>3.5</v>
      </c>
      <c r="E3" s="4" t="s">
        <v>10</v>
      </c>
      <c r="F3" s="3">
        <v>400</v>
      </c>
      <c r="G3" s="3">
        <v>25</v>
      </c>
      <c r="H3" s="3">
        <v>495</v>
      </c>
      <c r="I3" s="3">
        <v>390</v>
      </c>
      <c r="J3" s="3">
        <v>270</v>
      </c>
      <c r="K3" s="3">
        <v>685</v>
      </c>
      <c r="L3" s="3">
        <v>10</v>
      </c>
      <c r="M3" s="4" t="s">
        <v>15</v>
      </c>
      <c r="N3" s="3"/>
      <c r="O3" s="4" t="s">
        <v>12</v>
      </c>
      <c r="P3" s="4" t="s">
        <v>12</v>
      </c>
      <c r="Q3" s="3"/>
      <c r="R3" s="4" t="s">
        <v>12</v>
      </c>
    </row>
    <row r="4" spans="1:18" ht="15" thickBot="1">
      <c r="A4" s="3">
        <v>1003</v>
      </c>
      <c r="B4" s="4" t="s">
        <v>16</v>
      </c>
      <c r="C4" s="3" t="s">
        <v>14</v>
      </c>
      <c r="D4" s="3">
        <v>4</v>
      </c>
      <c r="E4" s="4" t="s">
        <v>10</v>
      </c>
      <c r="F4" s="3">
        <v>475</v>
      </c>
      <c r="G4" s="3">
        <v>13</v>
      </c>
      <c r="H4" s="3">
        <v>625</v>
      </c>
      <c r="I4" s="3">
        <v>490</v>
      </c>
      <c r="J4" s="3">
        <v>290</v>
      </c>
      <c r="K4" s="3">
        <v>840</v>
      </c>
      <c r="L4" s="3">
        <v>15</v>
      </c>
      <c r="M4" s="4" t="s">
        <v>17</v>
      </c>
      <c r="N4" s="3"/>
      <c r="O4" s="3"/>
      <c r="P4" s="4" t="s">
        <v>12</v>
      </c>
      <c r="Q4" s="3"/>
      <c r="R4" s="4" t="s">
        <v>12</v>
      </c>
    </row>
    <row r="5" spans="1:18" ht="28.5" thickBot="1">
      <c r="A5" s="3">
        <v>1004</v>
      </c>
      <c r="B5" s="4" t="s">
        <v>18</v>
      </c>
      <c r="C5" s="3" t="s">
        <v>14</v>
      </c>
      <c r="D5" s="3">
        <v>3</v>
      </c>
      <c r="E5" s="4" t="s">
        <v>10</v>
      </c>
      <c r="F5" s="3">
        <v>360</v>
      </c>
      <c r="G5" s="3">
        <v>7</v>
      </c>
      <c r="H5" s="3">
        <v>295</v>
      </c>
      <c r="I5" s="3">
        <v>255</v>
      </c>
      <c r="J5" s="3">
        <v>90</v>
      </c>
      <c r="K5" s="3">
        <v>495</v>
      </c>
      <c r="L5" s="3">
        <v>10</v>
      </c>
      <c r="M5" s="4" t="s">
        <v>19</v>
      </c>
      <c r="N5" s="4" t="s">
        <v>12</v>
      </c>
      <c r="O5" s="3"/>
      <c r="P5" s="4" t="s">
        <v>12</v>
      </c>
      <c r="Q5" s="3"/>
      <c r="R5" s="4" t="s">
        <v>12</v>
      </c>
    </row>
    <row r="6" spans="1:18" ht="28.5" thickBot="1">
      <c r="A6" s="3">
        <v>1005</v>
      </c>
      <c r="B6" s="4" t="s">
        <v>20</v>
      </c>
      <c r="C6" s="3" t="s">
        <v>9</v>
      </c>
      <c r="D6" s="3">
        <v>3</v>
      </c>
      <c r="E6" s="4" t="s">
        <v>21</v>
      </c>
      <c r="F6" s="3">
        <v>335</v>
      </c>
      <c r="G6" s="3">
        <v>10</v>
      </c>
      <c r="H6" s="3">
        <v>345</v>
      </c>
      <c r="I6" s="3">
        <v>155</v>
      </c>
      <c r="J6" s="3">
        <v>525</v>
      </c>
      <c r="K6" s="3">
        <v>300</v>
      </c>
      <c r="L6" s="3">
        <v>13</v>
      </c>
      <c r="M6" s="4" t="s">
        <v>22</v>
      </c>
      <c r="N6" s="4" t="s">
        <v>12</v>
      </c>
      <c r="O6" s="3"/>
      <c r="P6" s="4" t="s">
        <v>12</v>
      </c>
      <c r="Q6" s="4" t="s">
        <v>12</v>
      </c>
      <c r="R6" s="4" t="s">
        <v>12</v>
      </c>
    </row>
    <row r="7" spans="1:18" ht="28.5" thickBot="1">
      <c r="A7" s="3">
        <v>1006</v>
      </c>
      <c r="B7" s="4" t="s">
        <v>23</v>
      </c>
      <c r="C7" s="3" t="s">
        <v>14</v>
      </c>
      <c r="D7" s="3">
        <v>3</v>
      </c>
      <c r="E7" s="4" t="s">
        <v>21</v>
      </c>
      <c r="F7" s="3">
        <v>350</v>
      </c>
      <c r="G7" s="3">
        <v>5</v>
      </c>
      <c r="H7" s="3">
        <v>322</v>
      </c>
      <c r="I7" s="3">
        <v>145</v>
      </c>
      <c r="J7" s="3">
        <v>490</v>
      </c>
      <c r="K7" s="3">
        <v>280</v>
      </c>
      <c r="L7" s="3">
        <v>14</v>
      </c>
      <c r="M7" s="4" t="s">
        <v>24</v>
      </c>
      <c r="N7" s="4" t="s">
        <v>12</v>
      </c>
      <c r="O7" s="4" t="s">
        <v>12</v>
      </c>
      <c r="P7" s="4" t="s">
        <v>12</v>
      </c>
      <c r="Q7" s="3"/>
      <c r="R7" s="4" t="s">
        <v>12</v>
      </c>
    </row>
    <row r="8" spans="1:18" ht="15" thickBot="1">
      <c r="A8" s="3">
        <v>1007</v>
      </c>
      <c r="B8" s="4" t="s">
        <v>8</v>
      </c>
      <c r="C8" s="3" t="s">
        <v>25</v>
      </c>
      <c r="D8" s="3">
        <v>2.5</v>
      </c>
      <c r="E8" s="4" t="s">
        <v>10</v>
      </c>
      <c r="F8" s="3">
        <v>245</v>
      </c>
      <c r="G8" s="3">
        <v>10</v>
      </c>
      <c r="H8" s="3">
        <v>325</v>
      </c>
      <c r="I8" s="3">
        <v>260</v>
      </c>
      <c r="J8" s="3">
        <v>150</v>
      </c>
      <c r="K8" s="3">
        <v>440</v>
      </c>
      <c r="L8" s="3">
        <v>10</v>
      </c>
      <c r="M8" s="4" t="s">
        <v>26</v>
      </c>
      <c r="N8" s="4" t="s">
        <v>12</v>
      </c>
      <c r="O8" s="4" t="s">
        <v>12</v>
      </c>
      <c r="P8" s="4" t="s">
        <v>12</v>
      </c>
      <c r="Q8" s="3"/>
      <c r="R8" s="3"/>
    </row>
    <row r="9" spans="1:18" ht="28.5" thickBot="1">
      <c r="A9" s="3">
        <v>1008</v>
      </c>
      <c r="B9" s="4" t="s">
        <v>13</v>
      </c>
      <c r="C9" s="3" t="s">
        <v>9</v>
      </c>
      <c r="D9" s="3">
        <v>2.5</v>
      </c>
      <c r="E9" s="4" t="s">
        <v>27</v>
      </c>
      <c r="F9" s="3">
        <v>190</v>
      </c>
      <c r="G9" s="3">
        <v>17</v>
      </c>
      <c r="H9" s="3">
        <v>275</v>
      </c>
      <c r="I9" s="3">
        <v>370</v>
      </c>
      <c r="J9" s="3">
        <v>210</v>
      </c>
      <c r="K9" s="3">
        <v>150</v>
      </c>
      <c r="L9" s="3">
        <v>9</v>
      </c>
      <c r="M9" s="4" t="s">
        <v>28</v>
      </c>
      <c r="N9" s="3"/>
      <c r="O9" s="4" t="s">
        <v>12</v>
      </c>
      <c r="P9" s="4" t="s">
        <v>12</v>
      </c>
      <c r="Q9" s="4" t="s">
        <v>12</v>
      </c>
      <c r="R9" s="4" t="s">
        <v>12</v>
      </c>
    </row>
    <row r="10" spans="1:18" ht="28.5" thickBot="1">
      <c r="A10" s="3">
        <v>1009</v>
      </c>
      <c r="B10" s="4" t="s">
        <v>13</v>
      </c>
      <c r="C10" s="3" t="s">
        <v>25</v>
      </c>
      <c r="D10" s="3">
        <v>2.5</v>
      </c>
      <c r="E10" s="4" t="s">
        <v>27</v>
      </c>
      <c r="F10" s="3">
        <v>190</v>
      </c>
      <c r="G10" s="3">
        <v>16</v>
      </c>
      <c r="H10" s="3">
        <v>260</v>
      </c>
      <c r="I10" s="3">
        <v>360</v>
      </c>
      <c r="J10" s="3">
        <v>200</v>
      </c>
      <c r="K10" s="3">
        <v>140</v>
      </c>
      <c r="L10" s="3">
        <v>9</v>
      </c>
      <c r="M10" s="4" t="s">
        <v>29</v>
      </c>
      <c r="N10" s="4" t="s">
        <v>12</v>
      </c>
      <c r="O10" s="3"/>
      <c r="P10" s="4" t="s">
        <v>12</v>
      </c>
      <c r="Q10" s="3"/>
      <c r="R10" s="3"/>
    </row>
    <row r="11" spans="1:18" ht="28.5" thickBot="1">
      <c r="A11" s="3">
        <v>1010</v>
      </c>
      <c r="B11" s="4" t="s">
        <v>16</v>
      </c>
      <c r="C11" s="3" t="s">
        <v>25</v>
      </c>
      <c r="D11" s="3">
        <v>2.5</v>
      </c>
      <c r="E11" s="4" t="s">
        <v>10</v>
      </c>
      <c r="F11" s="3">
        <v>270</v>
      </c>
      <c r="G11" s="3">
        <v>7</v>
      </c>
      <c r="H11" s="3">
        <v>295</v>
      </c>
      <c r="I11" s="3">
        <v>265</v>
      </c>
      <c r="J11" s="3">
        <v>144</v>
      </c>
      <c r="K11" s="3">
        <v>445</v>
      </c>
      <c r="L11" s="3">
        <v>10</v>
      </c>
      <c r="M11" s="4" t="s">
        <v>30</v>
      </c>
      <c r="N11" s="72" t="s">
        <v>31</v>
      </c>
      <c r="O11" s="73"/>
      <c r="P11" s="73"/>
      <c r="Q11" s="73"/>
      <c r="R11" s="74"/>
    </row>
    <row r="12" spans="1:18" ht="28.5" thickBot="1">
      <c r="A12" s="3">
        <v>1011</v>
      </c>
      <c r="B12" s="4" t="s">
        <v>16</v>
      </c>
      <c r="C12" s="3" t="s">
        <v>9</v>
      </c>
      <c r="D12" s="3">
        <v>2.5</v>
      </c>
      <c r="E12" s="4" t="s">
        <v>10</v>
      </c>
      <c r="F12" s="3">
        <v>285</v>
      </c>
      <c r="G12" s="3">
        <v>7</v>
      </c>
      <c r="H12" s="3">
        <v>300</v>
      </c>
      <c r="I12" s="3">
        <v>270</v>
      </c>
      <c r="J12" s="3">
        <v>135</v>
      </c>
      <c r="K12" s="3">
        <v>455</v>
      </c>
      <c r="L12" s="3">
        <v>10</v>
      </c>
      <c r="M12" s="4" t="s">
        <v>32</v>
      </c>
      <c r="N12" s="4" t="s">
        <v>12</v>
      </c>
      <c r="O12" s="4" t="s">
        <v>12</v>
      </c>
      <c r="P12" s="4" t="s">
        <v>12</v>
      </c>
      <c r="Q12" s="4" t="s">
        <v>12</v>
      </c>
      <c r="R12" s="4" t="s">
        <v>12</v>
      </c>
    </row>
    <row r="13" spans="1:18" ht="15" thickBot="1">
      <c r="A13" s="3">
        <v>1012</v>
      </c>
      <c r="B13" s="4" t="s">
        <v>18</v>
      </c>
      <c r="C13" s="3" t="s">
        <v>25</v>
      </c>
      <c r="D13" s="3">
        <v>2.5</v>
      </c>
      <c r="E13" s="4" t="s">
        <v>10</v>
      </c>
      <c r="F13" s="3">
        <v>290</v>
      </c>
      <c r="G13" s="3">
        <v>4</v>
      </c>
      <c r="H13" s="3">
        <v>230</v>
      </c>
      <c r="I13" s="3">
        <v>210</v>
      </c>
      <c r="J13" s="3">
        <v>70</v>
      </c>
      <c r="K13" s="3">
        <v>390</v>
      </c>
      <c r="L13" s="3">
        <v>10</v>
      </c>
      <c r="M13" s="4" t="s">
        <v>33</v>
      </c>
      <c r="N13" s="4" t="s">
        <v>12</v>
      </c>
      <c r="O13" s="4" t="s">
        <v>12</v>
      </c>
      <c r="P13" s="4" t="s">
        <v>12</v>
      </c>
      <c r="Q13" s="3"/>
      <c r="R13" s="3"/>
    </row>
    <row r="14" spans="1:18" ht="15" thickBot="1">
      <c r="A14" s="3">
        <v>1013</v>
      </c>
      <c r="B14" s="4" t="s">
        <v>18</v>
      </c>
      <c r="C14" s="3" t="s">
        <v>34</v>
      </c>
      <c r="D14" s="3">
        <v>2.5</v>
      </c>
      <c r="E14" s="4" t="s">
        <v>10</v>
      </c>
      <c r="F14" s="3">
        <v>275</v>
      </c>
      <c r="G14" s="3">
        <v>4</v>
      </c>
      <c r="H14" s="3">
        <v>230</v>
      </c>
      <c r="I14" s="3">
        <v>210</v>
      </c>
      <c r="J14" s="3">
        <v>70</v>
      </c>
      <c r="K14" s="3">
        <v>390</v>
      </c>
      <c r="L14" s="3">
        <v>10</v>
      </c>
      <c r="M14" s="4" t="s">
        <v>35</v>
      </c>
      <c r="N14" s="4" t="s">
        <v>12</v>
      </c>
      <c r="O14" s="4" t="s">
        <v>12</v>
      </c>
      <c r="P14" s="3"/>
      <c r="Q14" s="3"/>
      <c r="R14" s="3"/>
    </row>
    <row r="15" spans="1:18" ht="28.5" thickBot="1">
      <c r="A15" s="3">
        <v>1014</v>
      </c>
      <c r="B15" s="4" t="s">
        <v>36</v>
      </c>
      <c r="C15" s="3" t="s">
        <v>25</v>
      </c>
      <c r="D15" s="3">
        <v>2</v>
      </c>
      <c r="E15" s="4" t="s">
        <v>10</v>
      </c>
      <c r="F15" s="3">
        <v>220</v>
      </c>
      <c r="G15" s="3">
        <v>15</v>
      </c>
      <c r="H15" s="3">
        <v>300</v>
      </c>
      <c r="I15" s="3">
        <v>240</v>
      </c>
      <c r="J15" s="3">
        <v>165</v>
      </c>
      <c r="K15" s="3">
        <v>415</v>
      </c>
      <c r="L15" s="3">
        <v>10</v>
      </c>
      <c r="M15" s="4" t="s">
        <v>37</v>
      </c>
      <c r="N15" s="4" t="s">
        <v>12</v>
      </c>
      <c r="O15" s="4" t="s">
        <v>12</v>
      </c>
      <c r="P15" s="4" t="s">
        <v>12</v>
      </c>
      <c r="Q15" s="3"/>
      <c r="R15" s="3"/>
    </row>
    <row r="16" spans="1:18" ht="28.5" thickBot="1">
      <c r="A16" s="3">
        <v>1015</v>
      </c>
      <c r="B16" s="4" t="s">
        <v>38</v>
      </c>
      <c r="C16" s="3" t="s">
        <v>25</v>
      </c>
      <c r="D16" s="3">
        <v>2</v>
      </c>
      <c r="E16" s="4" t="s">
        <v>27</v>
      </c>
      <c r="F16" s="3">
        <v>235</v>
      </c>
      <c r="G16" s="3">
        <v>5</v>
      </c>
      <c r="H16" s="3">
        <v>255</v>
      </c>
      <c r="I16" s="3">
        <v>385</v>
      </c>
      <c r="J16" s="3">
        <v>220</v>
      </c>
      <c r="K16" s="3">
        <v>115</v>
      </c>
      <c r="L16" s="3">
        <v>9</v>
      </c>
      <c r="M16" s="4" t="s">
        <v>39</v>
      </c>
      <c r="N16" s="4" t="s">
        <v>12</v>
      </c>
      <c r="O16" s="4" t="s">
        <v>12</v>
      </c>
      <c r="P16" s="4" t="s">
        <v>12</v>
      </c>
      <c r="Q16" s="3"/>
      <c r="R16" s="3"/>
    </row>
    <row r="17" spans="1:18" ht="28.5" thickBot="1">
      <c r="A17" s="3">
        <v>1016</v>
      </c>
      <c r="B17" s="4" t="s">
        <v>40</v>
      </c>
      <c r="C17" s="3" t="s">
        <v>9</v>
      </c>
      <c r="D17" s="3">
        <v>2.5</v>
      </c>
      <c r="E17" s="4" t="s">
        <v>21</v>
      </c>
      <c r="F17" s="3">
        <v>240</v>
      </c>
      <c r="G17" s="3">
        <v>23</v>
      </c>
      <c r="H17" s="3">
        <v>260</v>
      </c>
      <c r="I17" s="3">
        <v>140</v>
      </c>
      <c r="J17" s="3">
        <v>360</v>
      </c>
      <c r="K17" s="3">
        <v>200</v>
      </c>
      <c r="L17" s="3">
        <v>13</v>
      </c>
      <c r="M17" s="4" t="s">
        <v>41</v>
      </c>
      <c r="N17" s="3"/>
      <c r="O17" s="3"/>
      <c r="P17" s="4" t="s">
        <v>12</v>
      </c>
      <c r="Q17" s="4" t="s">
        <v>12</v>
      </c>
      <c r="R17" s="4" t="s">
        <v>12</v>
      </c>
    </row>
    <row r="18" spans="1:18" ht="28.5" thickBot="1">
      <c r="A18" s="3">
        <v>1017</v>
      </c>
      <c r="B18" s="4" t="s">
        <v>42</v>
      </c>
      <c r="C18" s="3" t="s">
        <v>25</v>
      </c>
      <c r="D18" s="3">
        <v>2</v>
      </c>
      <c r="E18" s="4" t="s">
        <v>10</v>
      </c>
      <c r="F18" s="3">
        <v>205</v>
      </c>
      <c r="G18" s="3">
        <v>5</v>
      </c>
      <c r="H18" s="3">
        <v>235</v>
      </c>
      <c r="I18" s="3">
        <v>215</v>
      </c>
      <c r="J18" s="3">
        <v>105</v>
      </c>
      <c r="K18" s="3">
        <v>360</v>
      </c>
      <c r="L18" s="3">
        <v>10</v>
      </c>
      <c r="M18" s="4" t="s">
        <v>43</v>
      </c>
      <c r="N18" s="4" t="s">
        <v>12</v>
      </c>
      <c r="O18" s="4" t="s">
        <v>12</v>
      </c>
      <c r="P18" s="4" t="s">
        <v>12</v>
      </c>
      <c r="Q18" s="3"/>
      <c r="R18" s="3"/>
    </row>
    <row r="19" spans="1:18" ht="28.5" thickBot="1">
      <c r="A19" s="3">
        <v>1018</v>
      </c>
      <c r="B19" s="4" t="s">
        <v>42</v>
      </c>
      <c r="C19" s="3" t="s">
        <v>34</v>
      </c>
      <c r="D19" s="3">
        <v>2</v>
      </c>
      <c r="E19" s="4" t="s">
        <v>10</v>
      </c>
      <c r="F19" s="3">
        <v>200</v>
      </c>
      <c r="G19" s="3">
        <v>5</v>
      </c>
      <c r="H19" s="3">
        <v>225</v>
      </c>
      <c r="I19" s="3">
        <v>205</v>
      </c>
      <c r="J19" s="3">
        <v>100</v>
      </c>
      <c r="K19" s="3">
        <v>340</v>
      </c>
      <c r="L19" s="3">
        <v>10</v>
      </c>
      <c r="M19" s="4" t="s">
        <v>44</v>
      </c>
      <c r="N19" s="4" t="s">
        <v>12</v>
      </c>
      <c r="O19" s="4" t="s">
        <v>12</v>
      </c>
      <c r="P19" s="3"/>
      <c r="Q19" s="3"/>
      <c r="R19" s="3"/>
    </row>
    <row r="20" spans="1:18" ht="28.5" thickBot="1">
      <c r="A20" s="3">
        <v>1019</v>
      </c>
      <c r="B20" s="4" t="s">
        <v>45</v>
      </c>
      <c r="C20" s="3" t="s">
        <v>25</v>
      </c>
      <c r="D20" s="3">
        <v>2.5</v>
      </c>
      <c r="E20" s="4" t="s">
        <v>21</v>
      </c>
      <c r="F20" s="3">
        <v>245</v>
      </c>
      <c r="G20" s="3">
        <v>6</v>
      </c>
      <c r="H20" s="3">
        <v>245</v>
      </c>
      <c r="I20" s="3">
        <v>110</v>
      </c>
      <c r="J20" s="3">
        <v>375</v>
      </c>
      <c r="K20" s="3">
        <v>215</v>
      </c>
      <c r="L20" s="3">
        <v>14</v>
      </c>
      <c r="M20" s="4" t="s">
        <v>46</v>
      </c>
      <c r="N20" s="4" t="s">
        <v>12</v>
      </c>
      <c r="O20" s="4" t="s">
        <v>12</v>
      </c>
      <c r="P20" s="4" t="s">
        <v>12</v>
      </c>
      <c r="Q20" s="3"/>
      <c r="R20" s="3"/>
    </row>
    <row r="21" spans="1:18" ht="28.5" thickBot="1">
      <c r="A21" s="3">
        <v>1020</v>
      </c>
      <c r="B21" s="4" t="s">
        <v>45</v>
      </c>
      <c r="C21" s="3" t="s">
        <v>34</v>
      </c>
      <c r="D21" s="3">
        <v>2.5</v>
      </c>
      <c r="E21" s="4" t="s">
        <v>21</v>
      </c>
      <c r="F21" s="3">
        <v>235</v>
      </c>
      <c r="G21" s="3">
        <v>6</v>
      </c>
      <c r="H21" s="3">
        <v>245</v>
      </c>
      <c r="I21" s="3">
        <v>110</v>
      </c>
      <c r="J21" s="3">
        <v>375</v>
      </c>
      <c r="K21" s="3">
        <v>215</v>
      </c>
      <c r="L21" s="3">
        <v>14</v>
      </c>
      <c r="M21" s="4" t="s">
        <v>47</v>
      </c>
      <c r="N21" s="4" t="s">
        <v>12</v>
      </c>
      <c r="O21" s="4" t="s">
        <v>12</v>
      </c>
      <c r="P21" s="3"/>
      <c r="Q21" s="3"/>
      <c r="R21" s="3"/>
    </row>
    <row r="22" spans="1:18" ht="15" thickBot="1">
      <c r="A22" s="3">
        <v>1021</v>
      </c>
      <c r="B22" s="4" t="s">
        <v>48</v>
      </c>
      <c r="C22" s="3" t="s">
        <v>25</v>
      </c>
      <c r="D22" s="3">
        <v>2</v>
      </c>
      <c r="E22" s="4" t="s">
        <v>10</v>
      </c>
      <c r="F22" s="3">
        <v>220</v>
      </c>
      <c r="G22" s="3">
        <v>4</v>
      </c>
      <c r="H22" s="3">
        <v>125</v>
      </c>
      <c r="I22" s="3">
        <v>130</v>
      </c>
      <c r="J22" s="3">
        <v>60</v>
      </c>
      <c r="K22" s="3">
        <v>235</v>
      </c>
      <c r="L22" s="3">
        <v>10</v>
      </c>
      <c r="M22" s="4" t="s">
        <v>35</v>
      </c>
      <c r="N22" s="4" t="s">
        <v>12</v>
      </c>
      <c r="O22" s="3"/>
      <c r="P22" s="4" t="s">
        <v>12</v>
      </c>
      <c r="Q22" s="3"/>
      <c r="R22" s="3"/>
    </row>
    <row r="23" spans="1:18" ht="28.5" thickBot="1">
      <c r="A23" s="3">
        <v>1022</v>
      </c>
      <c r="B23" s="4" t="s">
        <v>49</v>
      </c>
      <c r="C23" s="3" t="s">
        <v>25</v>
      </c>
      <c r="D23" s="3">
        <v>2</v>
      </c>
      <c r="E23" s="4" t="s">
        <v>10</v>
      </c>
      <c r="F23" s="3">
        <v>195</v>
      </c>
      <c r="G23" s="3">
        <v>7</v>
      </c>
      <c r="H23" s="3">
        <v>205</v>
      </c>
      <c r="I23" s="3">
        <v>190</v>
      </c>
      <c r="J23" s="3">
        <v>95</v>
      </c>
      <c r="K23" s="3">
        <v>315</v>
      </c>
      <c r="L23" s="3">
        <v>10</v>
      </c>
      <c r="M23" s="4" t="s">
        <v>50</v>
      </c>
      <c r="N23" s="4" t="s">
        <v>12</v>
      </c>
      <c r="O23" s="4" t="s">
        <v>12</v>
      </c>
      <c r="P23" s="4" t="s">
        <v>12</v>
      </c>
      <c r="Q23" s="3"/>
      <c r="R23" s="3"/>
    </row>
    <row r="24" spans="1:18" ht="28.5" thickBot="1">
      <c r="A24" s="3">
        <v>1023</v>
      </c>
      <c r="B24" s="4" t="s">
        <v>51</v>
      </c>
      <c r="C24" s="3" t="s">
        <v>25</v>
      </c>
      <c r="D24" s="3">
        <v>2</v>
      </c>
      <c r="E24" s="4" t="s">
        <v>52</v>
      </c>
      <c r="F24" s="3">
        <v>55</v>
      </c>
      <c r="G24" s="3">
        <v>12</v>
      </c>
      <c r="H24" s="3">
        <v>85</v>
      </c>
      <c r="I24" s="3">
        <v>40</v>
      </c>
      <c r="J24" s="3">
        <v>40</v>
      </c>
      <c r="K24" s="3">
        <v>40</v>
      </c>
      <c r="L24" s="3">
        <v>8</v>
      </c>
      <c r="M24" s="4" t="s">
        <v>53</v>
      </c>
      <c r="N24" s="3"/>
      <c r="O24" s="4" t="s">
        <v>12</v>
      </c>
      <c r="P24" s="4" t="s">
        <v>12</v>
      </c>
      <c r="Q24" s="3"/>
      <c r="R24" s="3"/>
    </row>
    <row r="25" spans="1:18" ht="28.5" thickBot="1">
      <c r="A25" s="3">
        <v>1024</v>
      </c>
      <c r="B25" s="4" t="s">
        <v>51</v>
      </c>
      <c r="C25" s="3" t="s">
        <v>34</v>
      </c>
      <c r="D25" s="3">
        <v>2</v>
      </c>
      <c r="E25" s="4" t="s">
        <v>52</v>
      </c>
      <c r="F25" s="3">
        <v>55</v>
      </c>
      <c r="G25" s="3">
        <v>12</v>
      </c>
      <c r="H25" s="3">
        <v>70</v>
      </c>
      <c r="I25" s="3">
        <v>35</v>
      </c>
      <c r="J25" s="3">
        <v>35</v>
      </c>
      <c r="K25" s="3">
        <v>35</v>
      </c>
      <c r="L25" s="3">
        <v>8</v>
      </c>
      <c r="M25" s="4" t="s">
        <v>54</v>
      </c>
      <c r="N25" s="4" t="s">
        <v>12</v>
      </c>
      <c r="O25" s="4" t="s">
        <v>12</v>
      </c>
      <c r="P25" s="3"/>
      <c r="Q25" s="3"/>
      <c r="R25" s="3"/>
    </row>
    <row r="26" spans="1:18" ht="28.5" thickBot="1">
      <c r="A26" s="3">
        <v>1025</v>
      </c>
      <c r="B26" s="4" t="s">
        <v>55</v>
      </c>
      <c r="C26" s="3" t="s">
        <v>25</v>
      </c>
      <c r="D26" s="3">
        <v>1.5</v>
      </c>
      <c r="E26" s="4" t="s">
        <v>10</v>
      </c>
      <c r="F26" s="3">
        <v>155</v>
      </c>
      <c r="G26" s="3">
        <v>1</v>
      </c>
      <c r="H26" s="3">
        <v>100</v>
      </c>
      <c r="I26" s="3">
        <v>95</v>
      </c>
      <c r="J26" s="3">
        <v>30</v>
      </c>
      <c r="K26" s="3">
        <v>165</v>
      </c>
      <c r="L26" s="3">
        <v>10</v>
      </c>
      <c r="M26" s="4" t="s">
        <v>56</v>
      </c>
      <c r="N26" s="4" t="s">
        <v>12</v>
      </c>
      <c r="O26" s="3"/>
      <c r="P26" s="4" t="s">
        <v>12</v>
      </c>
      <c r="Q26" s="3"/>
      <c r="R26" s="3"/>
    </row>
    <row r="27" spans="1:18" ht="28.5" thickBot="1">
      <c r="A27" s="3">
        <v>1026</v>
      </c>
      <c r="B27" s="4" t="s">
        <v>55</v>
      </c>
      <c r="C27" s="3" t="s">
        <v>34</v>
      </c>
      <c r="D27" s="3">
        <v>1.5</v>
      </c>
      <c r="E27" s="4" t="s">
        <v>10</v>
      </c>
      <c r="F27" s="3">
        <v>145</v>
      </c>
      <c r="G27" s="3">
        <v>1</v>
      </c>
      <c r="H27" s="3">
        <v>100</v>
      </c>
      <c r="I27" s="3">
        <v>95</v>
      </c>
      <c r="J27" s="3">
        <v>30</v>
      </c>
      <c r="K27" s="3">
        <v>165</v>
      </c>
      <c r="L27" s="3">
        <v>10</v>
      </c>
      <c r="M27" s="4" t="s">
        <v>57</v>
      </c>
      <c r="N27" s="4" t="s">
        <v>12</v>
      </c>
      <c r="O27" s="4" t="s">
        <v>12</v>
      </c>
      <c r="P27" s="3"/>
      <c r="Q27" s="3"/>
      <c r="R27" s="3"/>
    </row>
    <row r="28" spans="1:18" ht="28.5" thickBot="1">
      <c r="A28" s="3">
        <v>1027</v>
      </c>
      <c r="B28" s="4" t="s">
        <v>58</v>
      </c>
      <c r="C28" s="3" t="s">
        <v>25</v>
      </c>
      <c r="D28" s="3">
        <v>1.5</v>
      </c>
      <c r="E28" s="4" t="s">
        <v>52</v>
      </c>
      <c r="F28" s="3">
        <v>65</v>
      </c>
      <c r="G28" s="3">
        <v>9</v>
      </c>
      <c r="H28" s="3">
        <v>55</v>
      </c>
      <c r="I28" s="3">
        <v>25</v>
      </c>
      <c r="J28" s="3">
        <v>25</v>
      </c>
      <c r="K28" s="3">
        <v>25</v>
      </c>
      <c r="L28" s="3">
        <v>8</v>
      </c>
      <c r="M28" s="4" t="s">
        <v>59</v>
      </c>
      <c r="N28" s="3"/>
      <c r="O28" s="4" t="s">
        <v>12</v>
      </c>
      <c r="P28" s="4" t="s">
        <v>12</v>
      </c>
      <c r="Q28" s="3"/>
      <c r="R28" s="3"/>
    </row>
    <row r="29" spans="1:18" ht="28.5" thickBot="1">
      <c r="A29" s="3">
        <v>1028</v>
      </c>
      <c r="B29" s="4" t="s">
        <v>58</v>
      </c>
      <c r="C29" s="3" t="s">
        <v>34</v>
      </c>
      <c r="D29" s="3">
        <v>1.5</v>
      </c>
      <c r="E29" s="4" t="s">
        <v>52</v>
      </c>
      <c r="F29" s="3">
        <v>65</v>
      </c>
      <c r="G29" s="3">
        <v>9</v>
      </c>
      <c r="H29" s="3">
        <v>45</v>
      </c>
      <c r="I29" s="3">
        <v>20</v>
      </c>
      <c r="J29" s="3">
        <v>20</v>
      </c>
      <c r="K29" s="3">
        <v>20</v>
      </c>
      <c r="L29" s="3">
        <v>8</v>
      </c>
      <c r="M29" s="4" t="s">
        <v>60</v>
      </c>
      <c r="N29" s="4" t="s">
        <v>12</v>
      </c>
      <c r="O29" s="4" t="s">
        <v>12</v>
      </c>
      <c r="P29" s="3"/>
      <c r="Q29" s="3"/>
      <c r="R29" s="3"/>
    </row>
    <row r="30" spans="1:18" ht="28.5" thickBot="1">
      <c r="A30" s="3">
        <v>1029</v>
      </c>
      <c r="B30" s="4" t="s">
        <v>61</v>
      </c>
      <c r="C30" s="3" t="s">
        <v>25</v>
      </c>
      <c r="D30" s="3">
        <v>2</v>
      </c>
      <c r="E30" s="4" t="s">
        <v>10</v>
      </c>
      <c r="F30" s="3">
        <v>195</v>
      </c>
      <c r="G30" s="3">
        <v>5</v>
      </c>
      <c r="H30" s="3">
        <v>170</v>
      </c>
      <c r="I30" s="3">
        <v>155</v>
      </c>
      <c r="J30" s="3">
        <v>75</v>
      </c>
      <c r="K30" s="3">
        <v>255</v>
      </c>
      <c r="L30" s="3">
        <v>10</v>
      </c>
      <c r="M30" s="4" t="s">
        <v>50</v>
      </c>
      <c r="N30" s="4" t="s">
        <v>12</v>
      </c>
      <c r="O30" s="4" t="s">
        <v>12</v>
      </c>
      <c r="P30" s="4" t="s">
        <v>12</v>
      </c>
      <c r="Q30" s="3"/>
      <c r="R30" s="3"/>
    </row>
    <row r="31" spans="1:18" ht="28.5" thickBot="1">
      <c r="A31" s="3">
        <v>1030</v>
      </c>
      <c r="B31" s="4" t="s">
        <v>61</v>
      </c>
      <c r="C31" s="3" t="s">
        <v>34</v>
      </c>
      <c r="D31" s="3">
        <v>2</v>
      </c>
      <c r="E31" s="4" t="s">
        <v>10</v>
      </c>
      <c r="F31" s="3">
        <v>185</v>
      </c>
      <c r="G31" s="3">
        <v>5</v>
      </c>
      <c r="H31" s="3">
        <v>170</v>
      </c>
      <c r="I31" s="3">
        <v>155</v>
      </c>
      <c r="J31" s="3">
        <v>75</v>
      </c>
      <c r="K31" s="3">
        <v>255</v>
      </c>
      <c r="L31" s="3">
        <v>10</v>
      </c>
      <c r="M31" s="4" t="s">
        <v>30</v>
      </c>
      <c r="N31" s="4" t="s">
        <v>12</v>
      </c>
      <c r="O31" s="3"/>
      <c r="P31" s="3"/>
      <c r="Q31" s="3"/>
      <c r="R31" s="3"/>
    </row>
    <row r="32" spans="1:18" ht="28.5" thickBot="1">
      <c r="A32" s="3">
        <v>1031</v>
      </c>
      <c r="B32" s="4" t="s">
        <v>62</v>
      </c>
      <c r="C32" s="3" t="s">
        <v>25</v>
      </c>
      <c r="D32" s="3">
        <v>2.5</v>
      </c>
      <c r="E32" s="4" t="s">
        <v>10</v>
      </c>
      <c r="F32" s="3">
        <v>265</v>
      </c>
      <c r="G32" s="3">
        <v>7</v>
      </c>
      <c r="H32" s="3">
        <v>235</v>
      </c>
      <c r="I32" s="3">
        <v>215</v>
      </c>
      <c r="J32" s="3">
        <v>70</v>
      </c>
      <c r="K32" s="3">
        <v>400</v>
      </c>
      <c r="L32" s="3">
        <v>10</v>
      </c>
      <c r="M32" s="4" t="s">
        <v>63</v>
      </c>
      <c r="N32" s="4" t="s">
        <v>12</v>
      </c>
      <c r="O32" s="4" t="s">
        <v>12</v>
      </c>
      <c r="P32" s="4" t="s">
        <v>12</v>
      </c>
      <c r="Q32" s="3"/>
      <c r="R32" s="3"/>
    </row>
    <row r="33" spans="1:18" ht="28.5" thickBot="1">
      <c r="A33" s="3">
        <v>1032</v>
      </c>
      <c r="B33" s="4" t="s">
        <v>62</v>
      </c>
      <c r="C33" s="3" t="s">
        <v>34</v>
      </c>
      <c r="D33" s="3">
        <v>2.5</v>
      </c>
      <c r="E33" s="4" t="s">
        <v>10</v>
      </c>
      <c r="F33" s="3">
        <v>250</v>
      </c>
      <c r="G33" s="3">
        <v>7</v>
      </c>
      <c r="H33" s="3">
        <v>235</v>
      </c>
      <c r="I33" s="3">
        <v>215</v>
      </c>
      <c r="J33" s="3">
        <v>70</v>
      </c>
      <c r="K33" s="3">
        <v>400</v>
      </c>
      <c r="L33" s="3">
        <v>10</v>
      </c>
      <c r="M33" s="4" t="s">
        <v>30</v>
      </c>
      <c r="N33" s="4" t="s">
        <v>12</v>
      </c>
      <c r="O33" s="4" t="s">
        <v>12</v>
      </c>
      <c r="P33" s="3"/>
      <c r="Q33" s="3"/>
      <c r="R33" s="3"/>
    </row>
    <row r="34" spans="1:18" ht="28.5" thickBot="1">
      <c r="A34" s="3">
        <v>1033</v>
      </c>
      <c r="B34" s="4" t="s">
        <v>64</v>
      </c>
      <c r="C34" s="3" t="s">
        <v>25</v>
      </c>
      <c r="D34" s="3">
        <v>2</v>
      </c>
      <c r="E34" s="4" t="s">
        <v>21</v>
      </c>
      <c r="F34" s="3">
        <v>170</v>
      </c>
      <c r="G34" s="3">
        <v>13</v>
      </c>
      <c r="H34" s="3">
        <v>200</v>
      </c>
      <c r="I34" s="3">
        <v>110</v>
      </c>
      <c r="J34" s="3">
        <v>280</v>
      </c>
      <c r="K34" s="3">
        <v>155</v>
      </c>
      <c r="L34" s="3">
        <v>13</v>
      </c>
      <c r="M34" s="4" t="s">
        <v>65</v>
      </c>
      <c r="N34" s="4" t="s">
        <v>12</v>
      </c>
      <c r="O34" s="4" t="s">
        <v>12</v>
      </c>
      <c r="P34" s="4" t="s">
        <v>12</v>
      </c>
      <c r="Q34" s="3"/>
      <c r="R34" s="3"/>
    </row>
    <row r="35" spans="1:18" ht="28.5" thickBot="1">
      <c r="A35" s="3">
        <v>1034</v>
      </c>
      <c r="B35" s="4" t="s">
        <v>64</v>
      </c>
      <c r="C35" s="3" t="s">
        <v>34</v>
      </c>
      <c r="D35" s="3">
        <v>2</v>
      </c>
      <c r="E35" s="4" t="s">
        <v>21</v>
      </c>
      <c r="F35" s="3">
        <v>165</v>
      </c>
      <c r="G35" s="3">
        <v>13</v>
      </c>
      <c r="H35" s="3">
        <v>190</v>
      </c>
      <c r="I35" s="3">
        <v>105</v>
      </c>
      <c r="J35" s="3">
        <v>260</v>
      </c>
      <c r="K35" s="3">
        <v>145</v>
      </c>
      <c r="L35" s="3">
        <v>13</v>
      </c>
      <c r="M35" s="4" t="s">
        <v>57</v>
      </c>
      <c r="N35" s="4" t="s">
        <v>12</v>
      </c>
      <c r="O35" s="4" t="s">
        <v>12</v>
      </c>
      <c r="P35" s="3"/>
      <c r="Q35" s="3"/>
      <c r="R35" s="3"/>
    </row>
    <row r="36" spans="1:18" ht="28.5" thickBot="1">
      <c r="A36" s="3">
        <v>1035</v>
      </c>
      <c r="B36" s="4" t="s">
        <v>8</v>
      </c>
      <c r="C36" s="3" t="s">
        <v>14</v>
      </c>
      <c r="D36" s="3">
        <v>2.5</v>
      </c>
      <c r="E36" s="4" t="s">
        <v>10</v>
      </c>
      <c r="F36" s="3">
        <v>275</v>
      </c>
      <c r="G36" s="3">
        <v>12</v>
      </c>
      <c r="H36" s="3">
        <v>355</v>
      </c>
      <c r="I36" s="3">
        <v>285</v>
      </c>
      <c r="J36" s="3">
        <v>165</v>
      </c>
      <c r="K36" s="3">
        <v>455</v>
      </c>
      <c r="L36" s="3">
        <v>10</v>
      </c>
      <c r="M36" s="4" t="s">
        <v>211</v>
      </c>
      <c r="N36" s="3"/>
      <c r="O36" s="3"/>
      <c r="P36" s="4" t="s">
        <v>12</v>
      </c>
      <c r="Q36" s="3"/>
      <c r="R36" s="4" t="s">
        <v>12</v>
      </c>
    </row>
    <row r="37" spans="1:18" ht="28.5" thickBot="1">
      <c r="A37" s="3">
        <v>1036</v>
      </c>
      <c r="B37" s="4" t="s">
        <v>36</v>
      </c>
      <c r="C37" s="3" t="s">
        <v>9</v>
      </c>
      <c r="D37" s="3">
        <v>2</v>
      </c>
      <c r="E37" s="4" t="s">
        <v>10</v>
      </c>
      <c r="F37" s="3">
        <v>220</v>
      </c>
      <c r="G37" s="3">
        <v>15</v>
      </c>
      <c r="H37" s="3">
        <v>320</v>
      </c>
      <c r="I37" s="3">
        <v>255</v>
      </c>
      <c r="J37" s="3">
        <v>175</v>
      </c>
      <c r="K37" s="3">
        <v>440</v>
      </c>
      <c r="L37" s="3">
        <v>10</v>
      </c>
      <c r="M37" s="4" t="s">
        <v>212</v>
      </c>
      <c r="N37" s="3"/>
      <c r="O37" s="4" t="s">
        <v>12</v>
      </c>
      <c r="P37" s="4" t="s">
        <v>12</v>
      </c>
      <c r="Q37" s="4" t="s">
        <v>12</v>
      </c>
      <c r="R37" s="4" t="s">
        <v>12</v>
      </c>
    </row>
    <row r="38" spans="1:18" ht="28.5" thickBot="1">
      <c r="A38" s="3">
        <v>1037</v>
      </c>
      <c r="B38" s="4" t="s">
        <v>20</v>
      </c>
      <c r="C38" s="3" t="s">
        <v>14</v>
      </c>
      <c r="D38" s="3">
        <v>3.5</v>
      </c>
      <c r="E38" s="4" t="s">
        <v>10</v>
      </c>
      <c r="F38" s="3">
        <v>425</v>
      </c>
      <c r="G38" s="3">
        <v>17</v>
      </c>
      <c r="H38" s="3">
        <v>425</v>
      </c>
      <c r="I38" s="3">
        <v>380</v>
      </c>
      <c r="J38" s="3">
        <v>195</v>
      </c>
      <c r="K38" s="3">
        <v>650</v>
      </c>
      <c r="L38" s="3">
        <v>10</v>
      </c>
      <c r="M38" s="4" t="s">
        <v>294</v>
      </c>
      <c r="N38" s="3"/>
      <c r="O38" s="4" t="s">
        <v>12</v>
      </c>
      <c r="P38" s="4" t="s">
        <v>12</v>
      </c>
      <c r="Q38" s="3"/>
      <c r="R38" s="4" t="s">
        <v>12</v>
      </c>
    </row>
    <row r="39" spans="1:18" ht="28.5" thickBot="1">
      <c r="A39" s="3">
        <v>1038</v>
      </c>
      <c r="B39" s="4" t="s">
        <v>38</v>
      </c>
      <c r="C39" s="3" t="s">
        <v>9</v>
      </c>
      <c r="D39" s="3">
        <v>2.5</v>
      </c>
      <c r="E39" s="4" t="s">
        <v>27</v>
      </c>
      <c r="F39" s="3">
        <v>265</v>
      </c>
      <c r="G39" s="3">
        <v>11</v>
      </c>
      <c r="H39" s="3">
        <v>300</v>
      </c>
      <c r="I39" s="3">
        <v>455</v>
      </c>
      <c r="J39" s="3">
        <v>260</v>
      </c>
      <c r="K39" s="3">
        <v>135</v>
      </c>
      <c r="L39" s="3">
        <v>9</v>
      </c>
      <c r="M39" s="4" t="s">
        <v>295</v>
      </c>
      <c r="N39" s="4" t="s">
        <v>12</v>
      </c>
      <c r="O39" s="3"/>
      <c r="P39" s="4" t="s">
        <v>12</v>
      </c>
      <c r="Q39" s="4" t="s">
        <v>12</v>
      </c>
      <c r="R39" s="4" t="s">
        <v>12</v>
      </c>
    </row>
    <row r="40" spans="1:18" ht="28.5" thickBot="1">
      <c r="A40" s="3">
        <v>1039</v>
      </c>
      <c r="B40" s="4" t="s">
        <v>296</v>
      </c>
      <c r="C40" s="3" t="s">
        <v>25</v>
      </c>
      <c r="D40" s="3">
        <v>2</v>
      </c>
      <c r="E40" s="4" t="s">
        <v>27</v>
      </c>
      <c r="F40" s="3">
        <v>225</v>
      </c>
      <c r="G40" s="3">
        <v>4</v>
      </c>
      <c r="H40" s="3">
        <v>255</v>
      </c>
      <c r="I40" s="3">
        <v>385</v>
      </c>
      <c r="J40" s="3">
        <v>220</v>
      </c>
      <c r="K40" s="3">
        <v>115</v>
      </c>
      <c r="L40" s="3">
        <v>9</v>
      </c>
      <c r="M40" s="4" t="s">
        <v>297</v>
      </c>
      <c r="N40" s="4" t="s">
        <v>12</v>
      </c>
      <c r="O40" s="3"/>
      <c r="P40" s="4" t="s">
        <v>12</v>
      </c>
      <c r="Q40" s="3"/>
      <c r="R40" s="3"/>
    </row>
    <row r="41" spans="1:18" ht="28.5" thickBot="1">
      <c r="A41" s="3">
        <v>1040</v>
      </c>
      <c r="B41" s="4" t="s">
        <v>296</v>
      </c>
      <c r="C41" s="3" t="s">
        <v>34</v>
      </c>
      <c r="D41" s="3">
        <v>2</v>
      </c>
      <c r="E41" s="4" t="s">
        <v>27</v>
      </c>
      <c r="F41" s="3">
        <v>205</v>
      </c>
      <c r="G41" s="3">
        <v>4</v>
      </c>
      <c r="H41" s="3">
        <v>255</v>
      </c>
      <c r="I41" s="3">
        <v>385</v>
      </c>
      <c r="J41" s="3">
        <v>220</v>
      </c>
      <c r="K41" s="3">
        <v>115</v>
      </c>
      <c r="L41" s="3">
        <v>9</v>
      </c>
      <c r="M41" s="4" t="s">
        <v>298</v>
      </c>
      <c r="N41" s="4" t="s">
        <v>12</v>
      </c>
      <c r="O41" s="3"/>
      <c r="P41" s="3"/>
      <c r="Q41" s="3"/>
      <c r="R41" s="3"/>
    </row>
    <row r="42" spans="1:18" ht="28.5" thickBot="1">
      <c r="A42" s="3">
        <v>2001</v>
      </c>
      <c r="B42" s="4" t="s">
        <v>66</v>
      </c>
      <c r="C42" s="3" t="s">
        <v>14</v>
      </c>
      <c r="D42" s="3">
        <v>3.5</v>
      </c>
      <c r="E42" s="4" t="s">
        <v>21</v>
      </c>
      <c r="F42" s="3">
        <v>415</v>
      </c>
      <c r="G42" s="3">
        <v>22</v>
      </c>
      <c r="H42" s="3">
        <v>520</v>
      </c>
      <c r="I42" s="3">
        <v>240</v>
      </c>
      <c r="J42" s="3">
        <v>700</v>
      </c>
      <c r="K42" s="3">
        <v>410</v>
      </c>
      <c r="L42" s="3">
        <v>13</v>
      </c>
      <c r="M42" s="4" t="s">
        <v>67</v>
      </c>
      <c r="N42" s="3"/>
      <c r="O42" s="4" t="s">
        <v>12</v>
      </c>
      <c r="P42" s="3"/>
      <c r="Q42" s="3"/>
      <c r="R42" s="4" t="s">
        <v>12</v>
      </c>
    </row>
    <row r="43" spans="1:18" ht="28.5" thickBot="1">
      <c r="A43" s="3">
        <v>2002</v>
      </c>
      <c r="B43" s="4" t="s">
        <v>68</v>
      </c>
      <c r="C43" s="3" t="s">
        <v>14</v>
      </c>
      <c r="D43" s="3">
        <v>3.5</v>
      </c>
      <c r="E43" s="4" t="s">
        <v>21</v>
      </c>
      <c r="F43" s="3">
        <v>385</v>
      </c>
      <c r="G43" s="3">
        <v>24</v>
      </c>
      <c r="H43" s="3">
        <v>535</v>
      </c>
      <c r="I43" s="3">
        <v>290</v>
      </c>
      <c r="J43" s="3">
        <v>740</v>
      </c>
      <c r="K43" s="3">
        <v>420</v>
      </c>
      <c r="L43" s="3">
        <v>13</v>
      </c>
      <c r="M43" s="4" t="s">
        <v>69</v>
      </c>
      <c r="N43" s="3"/>
      <c r="O43" s="4" t="s">
        <v>12</v>
      </c>
      <c r="P43" s="4" t="s">
        <v>12</v>
      </c>
      <c r="Q43" s="3"/>
      <c r="R43" s="4" t="s">
        <v>12</v>
      </c>
    </row>
    <row r="44" spans="1:18" ht="28.5" thickBot="1">
      <c r="A44" s="3">
        <v>2003</v>
      </c>
      <c r="B44" s="4" t="s">
        <v>70</v>
      </c>
      <c r="C44" s="3" t="s">
        <v>9</v>
      </c>
      <c r="D44" s="3">
        <v>2</v>
      </c>
      <c r="E44" s="4" t="s">
        <v>27</v>
      </c>
      <c r="F44" s="3">
        <v>25</v>
      </c>
      <c r="G44" s="3">
        <v>15</v>
      </c>
      <c r="H44" s="3">
        <v>135</v>
      </c>
      <c r="I44" s="3">
        <v>190</v>
      </c>
      <c r="J44" s="3">
        <v>105</v>
      </c>
      <c r="K44" s="3">
        <v>55</v>
      </c>
      <c r="L44" s="3">
        <v>9</v>
      </c>
      <c r="M44" s="4" t="s">
        <v>71</v>
      </c>
      <c r="N44" s="5"/>
      <c r="O44" s="6" t="s">
        <v>12</v>
      </c>
      <c r="P44" s="8"/>
      <c r="Q44" s="6" t="s">
        <v>12</v>
      </c>
      <c r="R44" s="7" t="s">
        <v>12</v>
      </c>
    </row>
    <row r="45" spans="1:18" ht="28.5" thickBot="1">
      <c r="A45" s="3">
        <v>2004</v>
      </c>
      <c r="B45" s="4" t="s">
        <v>72</v>
      </c>
      <c r="C45" s="3" t="s">
        <v>9</v>
      </c>
      <c r="D45" s="3">
        <v>2.5</v>
      </c>
      <c r="E45" s="4" t="s">
        <v>21</v>
      </c>
      <c r="F45" s="3">
        <v>275</v>
      </c>
      <c r="G45" s="3">
        <v>6</v>
      </c>
      <c r="H45" s="3">
        <v>310</v>
      </c>
      <c r="I45" s="3">
        <v>140</v>
      </c>
      <c r="J45" s="3">
        <v>475</v>
      </c>
      <c r="K45" s="3">
        <v>280</v>
      </c>
      <c r="L45" s="3">
        <v>13</v>
      </c>
      <c r="M45" s="4" t="s">
        <v>73</v>
      </c>
      <c r="N45" s="4" t="s">
        <v>12</v>
      </c>
      <c r="O45" s="4" t="s">
        <v>12</v>
      </c>
      <c r="P45" s="4" t="s">
        <v>12</v>
      </c>
      <c r="Q45" s="4" t="s">
        <v>12</v>
      </c>
      <c r="R45" s="4" t="s">
        <v>12</v>
      </c>
    </row>
    <row r="46" spans="1:18" ht="28.5" thickBot="1">
      <c r="A46" s="3">
        <v>2005</v>
      </c>
      <c r="B46" s="4" t="s">
        <v>74</v>
      </c>
      <c r="C46" s="3" t="s">
        <v>14</v>
      </c>
      <c r="D46" s="3">
        <v>3</v>
      </c>
      <c r="E46" s="4" t="s">
        <v>21</v>
      </c>
      <c r="F46" s="3">
        <v>320</v>
      </c>
      <c r="G46" s="3">
        <v>11</v>
      </c>
      <c r="H46" s="3">
        <v>390</v>
      </c>
      <c r="I46" s="3">
        <v>170</v>
      </c>
      <c r="J46" s="3">
        <v>595</v>
      </c>
      <c r="K46" s="3">
        <v>330</v>
      </c>
      <c r="L46" s="3">
        <v>13</v>
      </c>
      <c r="M46" s="4" t="s">
        <v>75</v>
      </c>
      <c r="N46" s="4" t="s">
        <v>12</v>
      </c>
      <c r="O46" s="3"/>
      <c r="P46" s="4" t="s">
        <v>12</v>
      </c>
      <c r="Q46" s="3"/>
      <c r="R46" s="4" t="s">
        <v>12</v>
      </c>
    </row>
    <row r="47" spans="1:18" ht="28.5" thickBot="1">
      <c r="A47" s="3">
        <v>2006</v>
      </c>
      <c r="B47" s="4" t="s">
        <v>76</v>
      </c>
      <c r="C47" s="3" t="s">
        <v>9</v>
      </c>
      <c r="D47" s="3">
        <v>2.5</v>
      </c>
      <c r="E47" s="4" t="s">
        <v>21</v>
      </c>
      <c r="F47" s="3">
        <v>270</v>
      </c>
      <c r="G47" s="3">
        <v>8</v>
      </c>
      <c r="H47" s="3">
        <v>315</v>
      </c>
      <c r="I47" s="3">
        <v>145</v>
      </c>
      <c r="J47" s="3">
        <v>480</v>
      </c>
      <c r="K47" s="3">
        <v>285</v>
      </c>
      <c r="L47" s="3">
        <v>13</v>
      </c>
      <c r="M47" s="4" t="s">
        <v>77</v>
      </c>
      <c r="N47" s="4" t="s">
        <v>12</v>
      </c>
      <c r="O47" s="3"/>
      <c r="P47" s="4" t="s">
        <v>12</v>
      </c>
      <c r="Q47" s="4" t="s">
        <v>12</v>
      </c>
      <c r="R47" s="4" t="s">
        <v>12</v>
      </c>
    </row>
    <row r="48" spans="1:18" ht="15" thickBot="1">
      <c r="A48" s="3">
        <v>2007</v>
      </c>
      <c r="B48" s="4" t="s">
        <v>66</v>
      </c>
      <c r="C48" s="3" t="s">
        <v>9</v>
      </c>
      <c r="D48" s="3">
        <v>3</v>
      </c>
      <c r="E48" s="4" t="s">
        <v>21</v>
      </c>
      <c r="F48" s="3">
        <v>310</v>
      </c>
      <c r="G48" s="3">
        <v>16</v>
      </c>
      <c r="H48" s="3">
        <v>370</v>
      </c>
      <c r="I48" s="3">
        <v>170</v>
      </c>
      <c r="J48" s="3">
        <v>500</v>
      </c>
      <c r="K48" s="3">
        <v>295</v>
      </c>
      <c r="L48" s="3">
        <v>13</v>
      </c>
      <c r="M48" s="4" t="s">
        <v>78</v>
      </c>
      <c r="N48" s="3"/>
      <c r="O48" s="4" t="s">
        <v>12</v>
      </c>
      <c r="P48" s="4" t="s">
        <v>12</v>
      </c>
      <c r="Q48" s="4" t="s">
        <v>12</v>
      </c>
      <c r="R48" s="4" t="s">
        <v>12</v>
      </c>
    </row>
    <row r="49" spans="1:18" ht="15" thickBot="1">
      <c r="A49" s="3">
        <v>2008</v>
      </c>
      <c r="B49" s="4" t="s">
        <v>66</v>
      </c>
      <c r="C49" s="3" t="s">
        <v>25</v>
      </c>
      <c r="D49" s="3">
        <v>3</v>
      </c>
      <c r="E49" s="4" t="s">
        <v>21</v>
      </c>
      <c r="F49" s="3">
        <v>300</v>
      </c>
      <c r="G49" s="3">
        <v>15</v>
      </c>
      <c r="H49" s="3">
        <v>370</v>
      </c>
      <c r="I49" s="3">
        <v>170</v>
      </c>
      <c r="J49" s="3">
        <v>500</v>
      </c>
      <c r="K49" s="3">
        <v>295</v>
      </c>
      <c r="L49" s="3">
        <v>13</v>
      </c>
      <c r="M49" s="4" t="s">
        <v>79</v>
      </c>
      <c r="N49" s="4" t="s">
        <v>12</v>
      </c>
      <c r="O49" s="3"/>
      <c r="P49" s="4" t="s">
        <v>12</v>
      </c>
      <c r="Q49" s="3"/>
      <c r="R49" s="3"/>
    </row>
    <row r="50" spans="1:18" ht="28.5" thickBot="1">
      <c r="A50" s="3">
        <v>2009</v>
      </c>
      <c r="B50" s="4" t="s">
        <v>72</v>
      </c>
      <c r="C50" s="3" t="s">
        <v>25</v>
      </c>
      <c r="D50" s="3">
        <v>2.5</v>
      </c>
      <c r="E50" s="4" t="s">
        <v>21</v>
      </c>
      <c r="F50" s="3">
        <v>260</v>
      </c>
      <c r="G50" s="3">
        <v>6</v>
      </c>
      <c r="H50" s="3">
        <v>305</v>
      </c>
      <c r="I50" s="3">
        <v>140</v>
      </c>
      <c r="J50" s="3">
        <v>465</v>
      </c>
      <c r="K50" s="3">
        <v>275</v>
      </c>
      <c r="L50" s="3">
        <v>13</v>
      </c>
      <c r="M50" s="4" t="s">
        <v>80</v>
      </c>
      <c r="N50" s="75" t="s">
        <v>31</v>
      </c>
      <c r="O50" s="75"/>
      <c r="P50" s="75"/>
      <c r="Q50" s="75"/>
      <c r="R50" s="75"/>
    </row>
    <row r="51" spans="1:18" ht="28.5" thickBot="1">
      <c r="A51" s="3">
        <v>2010</v>
      </c>
      <c r="B51" s="4" t="s">
        <v>81</v>
      </c>
      <c r="C51" s="3" t="s">
        <v>25</v>
      </c>
      <c r="D51" s="3">
        <v>2.5</v>
      </c>
      <c r="E51" s="4" t="s">
        <v>27</v>
      </c>
      <c r="F51" s="3">
        <v>275</v>
      </c>
      <c r="G51" s="3">
        <v>5</v>
      </c>
      <c r="H51" s="3">
        <v>270</v>
      </c>
      <c r="I51" s="3">
        <v>410</v>
      </c>
      <c r="J51" s="3">
        <v>235</v>
      </c>
      <c r="K51" s="3">
        <v>120</v>
      </c>
      <c r="L51" s="3">
        <v>9</v>
      </c>
      <c r="M51" s="4" t="s">
        <v>82</v>
      </c>
      <c r="N51" s="4" t="s">
        <v>12</v>
      </c>
      <c r="O51" s="4" t="s">
        <v>12</v>
      </c>
      <c r="P51" s="4" t="s">
        <v>12</v>
      </c>
      <c r="Q51" s="3"/>
      <c r="R51" s="3"/>
    </row>
    <row r="52" spans="1:18" ht="28.5" thickBot="1">
      <c r="A52" s="3">
        <v>2011</v>
      </c>
      <c r="B52" s="4" t="s">
        <v>83</v>
      </c>
      <c r="C52" s="3" t="s">
        <v>34</v>
      </c>
      <c r="D52" s="3">
        <v>2.5</v>
      </c>
      <c r="E52" s="4" t="s">
        <v>27</v>
      </c>
      <c r="F52" s="3">
        <v>265</v>
      </c>
      <c r="G52" s="3">
        <v>5</v>
      </c>
      <c r="H52" s="3">
        <v>270</v>
      </c>
      <c r="I52" s="3">
        <v>410</v>
      </c>
      <c r="J52" s="3">
        <v>235</v>
      </c>
      <c r="K52" s="3">
        <v>120</v>
      </c>
      <c r="L52" s="3">
        <v>9</v>
      </c>
      <c r="M52" s="4" t="s">
        <v>84</v>
      </c>
      <c r="N52" s="4" t="s">
        <v>12</v>
      </c>
      <c r="O52" s="4" t="s">
        <v>12</v>
      </c>
      <c r="P52" s="3"/>
      <c r="Q52" s="3"/>
      <c r="R52" s="3"/>
    </row>
    <row r="53" spans="1:18" ht="28.5" thickBot="1">
      <c r="A53" s="3">
        <v>2012</v>
      </c>
      <c r="B53" s="4" t="s">
        <v>85</v>
      </c>
      <c r="C53" s="3" t="s">
        <v>25</v>
      </c>
      <c r="D53" s="3">
        <v>3</v>
      </c>
      <c r="E53" s="4" t="s">
        <v>10</v>
      </c>
      <c r="F53" s="3">
        <v>230</v>
      </c>
      <c r="G53" s="3">
        <v>3</v>
      </c>
      <c r="H53" s="3">
        <v>390</v>
      </c>
      <c r="I53" s="3">
        <v>340</v>
      </c>
      <c r="J53" s="3">
        <v>120</v>
      </c>
      <c r="K53" s="3">
        <v>665</v>
      </c>
      <c r="L53" s="3">
        <v>10</v>
      </c>
      <c r="M53" s="4" t="s">
        <v>43</v>
      </c>
      <c r="N53" s="4" t="s">
        <v>12</v>
      </c>
      <c r="O53" s="4" t="s">
        <v>12</v>
      </c>
      <c r="P53" s="4" t="s">
        <v>12</v>
      </c>
      <c r="Q53" s="3"/>
      <c r="R53" s="3"/>
    </row>
    <row r="54" spans="1:18" ht="15" thickBot="1">
      <c r="A54" s="3">
        <v>2013</v>
      </c>
      <c r="B54" s="4" t="s">
        <v>86</v>
      </c>
      <c r="C54" s="3" t="s">
        <v>9</v>
      </c>
      <c r="D54" s="3">
        <v>3</v>
      </c>
      <c r="E54" s="4" t="s">
        <v>10</v>
      </c>
      <c r="F54" s="3">
        <v>225</v>
      </c>
      <c r="G54" s="3">
        <v>4</v>
      </c>
      <c r="H54" s="3">
        <v>395</v>
      </c>
      <c r="I54" s="3">
        <v>345</v>
      </c>
      <c r="J54" s="3">
        <v>120</v>
      </c>
      <c r="K54" s="3">
        <v>675</v>
      </c>
      <c r="L54" s="3">
        <v>10</v>
      </c>
      <c r="M54" s="4" t="s">
        <v>87</v>
      </c>
      <c r="N54" s="4" t="s">
        <v>12</v>
      </c>
      <c r="O54" s="4" t="s">
        <v>12</v>
      </c>
      <c r="P54" s="4" t="s">
        <v>12</v>
      </c>
      <c r="Q54" s="4" t="s">
        <v>12</v>
      </c>
      <c r="R54" s="4" t="s">
        <v>12</v>
      </c>
    </row>
    <row r="55" spans="1:18" ht="28.5" thickBot="1">
      <c r="A55" s="3">
        <v>2014</v>
      </c>
      <c r="B55" s="4" t="s">
        <v>88</v>
      </c>
      <c r="C55" s="3" t="s">
        <v>25</v>
      </c>
      <c r="D55" s="3">
        <v>2.5</v>
      </c>
      <c r="E55" s="4" t="s">
        <v>21</v>
      </c>
      <c r="F55" s="3">
        <v>245</v>
      </c>
      <c r="G55" s="3">
        <v>6</v>
      </c>
      <c r="H55" s="3">
        <v>320</v>
      </c>
      <c r="I55" s="3">
        <v>145</v>
      </c>
      <c r="J55" s="3">
        <v>490</v>
      </c>
      <c r="K55" s="3">
        <v>290</v>
      </c>
      <c r="L55" s="3">
        <v>13</v>
      </c>
      <c r="M55" s="4" t="s">
        <v>46</v>
      </c>
      <c r="N55" s="4" t="s">
        <v>12</v>
      </c>
      <c r="O55" s="4" t="s">
        <v>12</v>
      </c>
      <c r="P55" s="4" t="s">
        <v>12</v>
      </c>
      <c r="Q55" s="3"/>
      <c r="R55" s="3"/>
    </row>
    <row r="56" spans="1:18" ht="28.5" thickBot="1">
      <c r="A56" s="3">
        <v>2015</v>
      </c>
      <c r="B56" s="4" t="s">
        <v>88</v>
      </c>
      <c r="C56" s="3" t="s">
        <v>34</v>
      </c>
      <c r="D56" s="3">
        <v>2.5</v>
      </c>
      <c r="E56" s="4" t="s">
        <v>21</v>
      </c>
      <c r="F56" s="3">
        <v>245</v>
      </c>
      <c r="G56" s="3">
        <v>6</v>
      </c>
      <c r="H56" s="3">
        <v>305</v>
      </c>
      <c r="I56" s="3">
        <v>140</v>
      </c>
      <c r="J56" s="3">
        <v>465</v>
      </c>
      <c r="K56" s="3">
        <v>275</v>
      </c>
      <c r="L56" s="3">
        <v>13</v>
      </c>
      <c r="M56" s="4" t="s">
        <v>47</v>
      </c>
      <c r="N56" s="4" t="s">
        <v>12</v>
      </c>
      <c r="O56" s="4" t="s">
        <v>12</v>
      </c>
      <c r="P56" s="3"/>
      <c r="Q56" s="3"/>
      <c r="R56" s="3"/>
    </row>
    <row r="57" spans="1:18" ht="28.5" thickBot="1">
      <c r="A57" s="3">
        <v>2016</v>
      </c>
      <c r="B57" s="4" t="s">
        <v>89</v>
      </c>
      <c r="C57" s="3" t="s">
        <v>25</v>
      </c>
      <c r="D57" s="3">
        <v>2.5</v>
      </c>
      <c r="E57" s="4" t="s">
        <v>10</v>
      </c>
      <c r="F57" s="3">
        <v>275</v>
      </c>
      <c r="G57" s="3">
        <v>9</v>
      </c>
      <c r="H57" s="3">
        <v>320</v>
      </c>
      <c r="I57" s="3">
        <v>245</v>
      </c>
      <c r="J57" s="3">
        <v>175</v>
      </c>
      <c r="K57" s="3">
        <v>440</v>
      </c>
      <c r="L57" s="3">
        <v>10</v>
      </c>
      <c r="M57" s="4" t="s">
        <v>63</v>
      </c>
      <c r="N57" s="4" t="s">
        <v>12</v>
      </c>
      <c r="O57" s="4" t="s">
        <v>12</v>
      </c>
      <c r="P57" s="4" t="s">
        <v>12</v>
      </c>
      <c r="Q57" s="3"/>
      <c r="R57" s="3"/>
    </row>
    <row r="58" spans="1:18" ht="28.5" thickBot="1">
      <c r="A58" s="3">
        <v>2017</v>
      </c>
      <c r="B58" s="4" t="s">
        <v>90</v>
      </c>
      <c r="C58" s="3" t="s">
        <v>25</v>
      </c>
      <c r="D58" s="3">
        <v>2</v>
      </c>
      <c r="E58" s="4" t="s">
        <v>21</v>
      </c>
      <c r="F58" s="3">
        <v>185</v>
      </c>
      <c r="G58" s="3">
        <v>9</v>
      </c>
      <c r="H58" s="3">
        <v>245</v>
      </c>
      <c r="I58" s="3">
        <v>110</v>
      </c>
      <c r="J58" s="3">
        <v>375</v>
      </c>
      <c r="K58" s="3">
        <v>225</v>
      </c>
      <c r="L58" s="3">
        <v>13</v>
      </c>
      <c r="M58" s="4" t="s">
        <v>91</v>
      </c>
      <c r="N58" s="4" t="s">
        <v>12</v>
      </c>
      <c r="O58" s="4" t="s">
        <v>12</v>
      </c>
      <c r="P58" s="4" t="s">
        <v>12</v>
      </c>
      <c r="Q58" s="3"/>
      <c r="R58" s="3"/>
    </row>
    <row r="59" spans="1:18" ht="28.5" thickBot="1">
      <c r="A59" s="3">
        <v>2018</v>
      </c>
      <c r="B59" s="4" t="s">
        <v>90</v>
      </c>
      <c r="C59" s="3" t="s">
        <v>34</v>
      </c>
      <c r="D59" s="3">
        <v>2</v>
      </c>
      <c r="E59" s="4" t="s">
        <v>21</v>
      </c>
      <c r="F59" s="3">
        <v>185</v>
      </c>
      <c r="G59" s="3">
        <v>8</v>
      </c>
      <c r="H59" s="3">
        <v>245</v>
      </c>
      <c r="I59" s="3">
        <v>110</v>
      </c>
      <c r="J59" s="3">
        <v>375</v>
      </c>
      <c r="K59" s="3">
        <v>225</v>
      </c>
      <c r="L59" s="3">
        <v>13</v>
      </c>
      <c r="M59" s="4" t="s">
        <v>47</v>
      </c>
      <c r="N59" s="4" t="s">
        <v>12</v>
      </c>
      <c r="O59" s="4" t="s">
        <v>12</v>
      </c>
      <c r="P59" s="3"/>
      <c r="Q59" s="3"/>
      <c r="R59" s="3"/>
    </row>
    <row r="60" spans="1:18" ht="28.5" thickBot="1">
      <c r="A60" s="3">
        <v>2019</v>
      </c>
      <c r="B60" s="4" t="s">
        <v>76</v>
      </c>
      <c r="C60" s="3" t="s">
        <v>25</v>
      </c>
      <c r="D60" s="3">
        <v>2.5</v>
      </c>
      <c r="E60" s="4" t="s">
        <v>21</v>
      </c>
      <c r="F60" s="3">
        <v>255</v>
      </c>
      <c r="G60" s="3">
        <v>8</v>
      </c>
      <c r="H60" s="3">
        <v>310</v>
      </c>
      <c r="I60" s="3">
        <v>140</v>
      </c>
      <c r="J60" s="3">
        <v>475</v>
      </c>
      <c r="K60" s="3">
        <v>280</v>
      </c>
      <c r="L60" s="3">
        <v>13</v>
      </c>
      <c r="M60" s="4" t="s">
        <v>92</v>
      </c>
      <c r="N60" s="4" t="s">
        <v>12</v>
      </c>
      <c r="O60" s="4" t="s">
        <v>12</v>
      </c>
      <c r="P60" s="4" t="s">
        <v>12</v>
      </c>
      <c r="Q60" s="3"/>
      <c r="R60" s="3"/>
    </row>
    <row r="61" spans="1:18" ht="28.5" thickBot="1">
      <c r="A61" s="3">
        <v>2020</v>
      </c>
      <c r="B61" s="4" t="s">
        <v>93</v>
      </c>
      <c r="C61" s="3" t="s">
        <v>25</v>
      </c>
      <c r="D61" s="3">
        <v>2</v>
      </c>
      <c r="E61" s="4" t="s">
        <v>27</v>
      </c>
      <c r="F61" s="3">
        <v>180</v>
      </c>
      <c r="G61" s="3">
        <v>9</v>
      </c>
      <c r="H61" s="3">
        <v>235</v>
      </c>
      <c r="I61" s="3">
        <v>360</v>
      </c>
      <c r="J61" s="3">
        <v>205</v>
      </c>
      <c r="K61" s="3">
        <v>105</v>
      </c>
      <c r="L61" s="3">
        <v>9</v>
      </c>
      <c r="M61" s="4" t="s">
        <v>82</v>
      </c>
      <c r="N61" s="4" t="s">
        <v>12</v>
      </c>
      <c r="O61" s="3"/>
      <c r="P61" s="4" t="s">
        <v>12</v>
      </c>
      <c r="Q61" s="3"/>
      <c r="R61" s="3"/>
    </row>
    <row r="62" spans="1:18" ht="28.5" thickBot="1">
      <c r="A62" s="3">
        <v>2021</v>
      </c>
      <c r="B62" s="4" t="s">
        <v>93</v>
      </c>
      <c r="C62" s="3" t="s">
        <v>34</v>
      </c>
      <c r="D62" s="3">
        <v>2</v>
      </c>
      <c r="E62" s="4" t="s">
        <v>27</v>
      </c>
      <c r="F62" s="3">
        <v>175</v>
      </c>
      <c r="G62" s="3">
        <v>9</v>
      </c>
      <c r="H62" s="3">
        <v>225</v>
      </c>
      <c r="I62" s="3">
        <v>340</v>
      </c>
      <c r="J62" s="3">
        <v>195</v>
      </c>
      <c r="K62" s="3">
        <v>100</v>
      </c>
      <c r="L62" s="3">
        <v>9</v>
      </c>
      <c r="M62" s="4" t="s">
        <v>94</v>
      </c>
      <c r="N62" s="4" t="s">
        <v>12</v>
      </c>
      <c r="O62" s="3"/>
      <c r="P62" s="3"/>
      <c r="Q62" s="3"/>
      <c r="R62" s="3"/>
    </row>
    <row r="63" spans="1:18" ht="28.5" thickBot="1">
      <c r="A63" s="3">
        <v>2022</v>
      </c>
      <c r="B63" s="4" t="s">
        <v>95</v>
      </c>
      <c r="C63" s="3" t="s">
        <v>25</v>
      </c>
      <c r="D63" s="3">
        <v>2.5</v>
      </c>
      <c r="E63" s="4" t="s">
        <v>10</v>
      </c>
      <c r="F63" s="3">
        <v>225</v>
      </c>
      <c r="G63" s="3">
        <v>8</v>
      </c>
      <c r="H63" s="3">
        <v>305</v>
      </c>
      <c r="I63" s="3">
        <v>265</v>
      </c>
      <c r="J63" s="3">
        <v>140</v>
      </c>
      <c r="K63" s="3">
        <v>465</v>
      </c>
      <c r="L63" s="3">
        <v>10</v>
      </c>
      <c r="M63" s="4" t="s">
        <v>43</v>
      </c>
      <c r="N63" s="4" t="s">
        <v>12</v>
      </c>
      <c r="O63" s="4" t="s">
        <v>12</v>
      </c>
      <c r="P63" s="4" t="s">
        <v>12</v>
      </c>
      <c r="Q63" s="3"/>
      <c r="R63" s="3"/>
    </row>
    <row r="64" spans="1:18" ht="28.5" thickBot="1">
      <c r="A64" s="3">
        <v>2023</v>
      </c>
      <c r="B64" s="4" t="s">
        <v>95</v>
      </c>
      <c r="C64" s="3" t="s">
        <v>34</v>
      </c>
      <c r="D64" s="3">
        <v>2.5</v>
      </c>
      <c r="E64" s="4" t="s">
        <v>10</v>
      </c>
      <c r="F64" s="3">
        <v>225</v>
      </c>
      <c r="G64" s="3">
        <v>7</v>
      </c>
      <c r="H64" s="3">
        <v>305</v>
      </c>
      <c r="I64" s="3">
        <v>265</v>
      </c>
      <c r="J64" s="3">
        <v>140</v>
      </c>
      <c r="K64" s="3">
        <v>465</v>
      </c>
      <c r="L64" s="3">
        <v>10</v>
      </c>
      <c r="M64" s="4" t="s">
        <v>44</v>
      </c>
      <c r="N64" s="4" t="s">
        <v>12</v>
      </c>
      <c r="O64" s="4" t="s">
        <v>12</v>
      </c>
      <c r="P64" s="3"/>
      <c r="Q64" s="3"/>
      <c r="R64" s="3"/>
    </row>
    <row r="65" spans="1:18" ht="28.5" thickBot="1">
      <c r="A65" s="3">
        <v>2024</v>
      </c>
      <c r="B65" s="4" t="s">
        <v>96</v>
      </c>
      <c r="C65" s="3" t="s">
        <v>25</v>
      </c>
      <c r="D65" s="3">
        <v>2</v>
      </c>
      <c r="E65" s="4" t="s">
        <v>27</v>
      </c>
      <c r="F65" s="3">
        <v>70</v>
      </c>
      <c r="G65" s="3">
        <v>11</v>
      </c>
      <c r="H65" s="3">
        <v>170</v>
      </c>
      <c r="I65" s="3">
        <v>240</v>
      </c>
      <c r="J65" s="3">
        <v>160</v>
      </c>
      <c r="K65" s="3">
        <v>80</v>
      </c>
      <c r="L65" s="3">
        <v>9</v>
      </c>
      <c r="M65" s="4" t="s">
        <v>59</v>
      </c>
      <c r="N65" s="4" t="s">
        <v>12</v>
      </c>
      <c r="O65" s="3"/>
      <c r="P65" s="4" t="s">
        <v>12</v>
      </c>
      <c r="Q65" s="3"/>
      <c r="R65" s="3"/>
    </row>
    <row r="66" spans="1:18" ht="28.5" thickBot="1">
      <c r="A66" s="3">
        <v>2025</v>
      </c>
      <c r="B66" s="4" t="s">
        <v>96</v>
      </c>
      <c r="C66" s="3" t="s">
        <v>34</v>
      </c>
      <c r="D66" s="3">
        <v>2</v>
      </c>
      <c r="E66" s="4" t="s">
        <v>27</v>
      </c>
      <c r="F66" s="3">
        <v>70</v>
      </c>
      <c r="G66" s="3">
        <v>11</v>
      </c>
      <c r="H66" s="3">
        <v>150</v>
      </c>
      <c r="I66" s="3">
        <v>220</v>
      </c>
      <c r="J66" s="3">
        <v>145</v>
      </c>
      <c r="K66" s="3">
        <v>70</v>
      </c>
      <c r="L66" s="3">
        <v>9</v>
      </c>
      <c r="M66" s="4" t="s">
        <v>60</v>
      </c>
      <c r="N66" s="4" t="s">
        <v>12</v>
      </c>
      <c r="O66" s="4" t="s">
        <v>12</v>
      </c>
      <c r="P66" s="3"/>
      <c r="Q66" s="3"/>
      <c r="R66" s="3"/>
    </row>
    <row r="67" spans="1:18" ht="28.5" thickBot="1">
      <c r="A67" s="3">
        <v>2026</v>
      </c>
      <c r="B67" s="4" t="s">
        <v>97</v>
      </c>
      <c r="C67" s="3" t="s">
        <v>25</v>
      </c>
      <c r="D67" s="3">
        <v>2</v>
      </c>
      <c r="E67" s="4" t="s">
        <v>21</v>
      </c>
      <c r="F67" s="3">
        <v>225</v>
      </c>
      <c r="G67" s="3">
        <v>9</v>
      </c>
      <c r="H67" s="3">
        <v>240</v>
      </c>
      <c r="I67" s="3">
        <v>110</v>
      </c>
      <c r="J67" s="3">
        <v>365</v>
      </c>
      <c r="K67" s="3">
        <v>210</v>
      </c>
      <c r="L67" s="3">
        <v>13</v>
      </c>
      <c r="M67" s="4" t="s">
        <v>46</v>
      </c>
      <c r="N67" s="4" t="s">
        <v>12</v>
      </c>
      <c r="O67" s="3"/>
      <c r="P67" s="4" t="s">
        <v>12</v>
      </c>
      <c r="Q67" s="3"/>
      <c r="R67" s="3"/>
    </row>
    <row r="68" spans="1:18" ht="28.5" thickBot="1">
      <c r="A68" s="3">
        <v>2027</v>
      </c>
      <c r="B68" s="4" t="s">
        <v>98</v>
      </c>
      <c r="C68" s="3" t="s">
        <v>25</v>
      </c>
      <c r="D68" s="3">
        <v>1.5</v>
      </c>
      <c r="E68" s="4" t="s">
        <v>27</v>
      </c>
      <c r="F68" s="3">
        <v>130</v>
      </c>
      <c r="G68" s="3">
        <v>4</v>
      </c>
      <c r="H68" s="3">
        <v>165</v>
      </c>
      <c r="I68" s="3">
        <v>240</v>
      </c>
      <c r="J68" s="3">
        <v>145</v>
      </c>
      <c r="K68" s="3">
        <v>85</v>
      </c>
      <c r="L68" s="3">
        <v>9</v>
      </c>
      <c r="M68" s="4" t="s">
        <v>99</v>
      </c>
      <c r="N68" s="4" t="s">
        <v>12</v>
      </c>
      <c r="O68" s="4" t="s">
        <v>12</v>
      </c>
      <c r="P68" s="4" t="s">
        <v>12</v>
      </c>
      <c r="Q68" s="3"/>
      <c r="R68" s="3"/>
    </row>
    <row r="69" spans="1:18" ht="28.5" thickBot="1">
      <c r="A69" s="3">
        <v>2028</v>
      </c>
      <c r="B69" s="4" t="s">
        <v>98</v>
      </c>
      <c r="C69" s="3" t="s">
        <v>34</v>
      </c>
      <c r="D69" s="3">
        <v>1.5</v>
      </c>
      <c r="E69" s="4" t="s">
        <v>27</v>
      </c>
      <c r="F69" s="3">
        <v>135</v>
      </c>
      <c r="G69" s="3">
        <v>4</v>
      </c>
      <c r="H69" s="3">
        <v>130</v>
      </c>
      <c r="I69" s="3">
        <v>200</v>
      </c>
      <c r="J69" s="3">
        <v>115</v>
      </c>
      <c r="K69" s="3">
        <v>60</v>
      </c>
      <c r="L69" s="3">
        <v>9</v>
      </c>
      <c r="M69" s="4" t="s">
        <v>100</v>
      </c>
      <c r="N69" s="4" t="s">
        <v>12</v>
      </c>
      <c r="O69" s="3"/>
      <c r="P69" s="3"/>
      <c r="Q69" s="3"/>
      <c r="R69" s="3"/>
    </row>
    <row r="70" spans="1:18" ht="28.5" thickBot="1">
      <c r="A70" s="3">
        <v>2029</v>
      </c>
      <c r="B70" s="4" t="s">
        <v>101</v>
      </c>
      <c r="C70" s="3" t="s">
        <v>25</v>
      </c>
      <c r="D70" s="3">
        <v>2</v>
      </c>
      <c r="E70" s="4" t="s">
        <v>52</v>
      </c>
      <c r="F70" s="3">
        <v>85</v>
      </c>
      <c r="G70" s="3">
        <v>13</v>
      </c>
      <c r="H70" s="3">
        <v>35</v>
      </c>
      <c r="I70" s="3">
        <v>15</v>
      </c>
      <c r="J70" s="3">
        <v>15</v>
      </c>
      <c r="K70" s="3">
        <v>15</v>
      </c>
      <c r="L70" s="3">
        <v>8</v>
      </c>
      <c r="M70" s="4" t="s">
        <v>65</v>
      </c>
      <c r="N70" s="4" t="s">
        <v>12</v>
      </c>
      <c r="O70" s="3"/>
      <c r="P70" s="4" t="s">
        <v>12</v>
      </c>
      <c r="Q70" s="3"/>
      <c r="R70" s="3"/>
    </row>
    <row r="71" spans="1:18" ht="28.5" thickBot="1">
      <c r="A71" s="3">
        <v>2030</v>
      </c>
      <c r="B71" s="4" t="s">
        <v>101</v>
      </c>
      <c r="C71" s="3" t="s">
        <v>34</v>
      </c>
      <c r="D71" s="3">
        <v>2</v>
      </c>
      <c r="E71" s="4" t="s">
        <v>52</v>
      </c>
      <c r="F71" s="3">
        <v>85</v>
      </c>
      <c r="G71" s="3">
        <v>12</v>
      </c>
      <c r="H71" s="3">
        <v>35</v>
      </c>
      <c r="I71" s="3">
        <v>15</v>
      </c>
      <c r="J71" s="3">
        <v>15</v>
      </c>
      <c r="K71" s="3">
        <v>15</v>
      </c>
      <c r="L71" s="3">
        <v>8</v>
      </c>
      <c r="M71" s="4" t="s">
        <v>102</v>
      </c>
      <c r="N71" s="4" t="s">
        <v>12</v>
      </c>
      <c r="O71" s="4" t="s">
        <v>12</v>
      </c>
      <c r="P71" s="3"/>
      <c r="Q71" s="3"/>
      <c r="R71" s="3"/>
    </row>
    <row r="72" spans="1:18" ht="28.5" thickBot="1">
      <c r="A72" s="3">
        <v>2031</v>
      </c>
      <c r="B72" s="4" t="s">
        <v>103</v>
      </c>
      <c r="C72" s="3" t="s">
        <v>25</v>
      </c>
      <c r="D72" s="3">
        <v>2</v>
      </c>
      <c r="E72" s="4" t="s">
        <v>21</v>
      </c>
      <c r="F72" s="3">
        <v>205</v>
      </c>
      <c r="G72" s="3">
        <v>7</v>
      </c>
      <c r="H72" s="3">
        <v>200</v>
      </c>
      <c r="I72" s="3">
        <v>90</v>
      </c>
      <c r="J72" s="3">
        <v>305</v>
      </c>
      <c r="K72" s="3">
        <v>185</v>
      </c>
      <c r="L72" s="3">
        <v>13</v>
      </c>
      <c r="M72" s="4" t="s">
        <v>104</v>
      </c>
      <c r="N72" s="4" t="s">
        <v>12</v>
      </c>
      <c r="O72" s="4" t="s">
        <v>12</v>
      </c>
      <c r="P72" s="4" t="s">
        <v>12</v>
      </c>
      <c r="Q72" s="3"/>
      <c r="R72" s="3"/>
    </row>
    <row r="73" spans="1:18" ht="28.5" thickBot="1">
      <c r="A73" s="3">
        <v>2032</v>
      </c>
      <c r="B73" s="4" t="s">
        <v>103</v>
      </c>
      <c r="C73" s="3" t="s">
        <v>34</v>
      </c>
      <c r="D73" s="3">
        <v>2</v>
      </c>
      <c r="E73" s="4" t="s">
        <v>21</v>
      </c>
      <c r="F73" s="3">
        <v>190</v>
      </c>
      <c r="G73" s="3">
        <v>7</v>
      </c>
      <c r="H73" s="3">
        <v>200</v>
      </c>
      <c r="I73" s="3">
        <v>90</v>
      </c>
      <c r="J73" s="3">
        <v>305</v>
      </c>
      <c r="K73" s="3">
        <v>185</v>
      </c>
      <c r="L73" s="3">
        <v>13</v>
      </c>
      <c r="M73" s="4" t="s">
        <v>105</v>
      </c>
      <c r="N73" s="4" t="s">
        <v>12</v>
      </c>
      <c r="O73" s="3"/>
      <c r="P73" s="3"/>
      <c r="Q73" s="3"/>
      <c r="R73" s="3"/>
    </row>
    <row r="74" spans="1:18" ht="28.5" thickBot="1">
      <c r="A74" s="3">
        <v>2033</v>
      </c>
      <c r="B74" s="4" t="s">
        <v>106</v>
      </c>
      <c r="C74" s="3" t="s">
        <v>25</v>
      </c>
      <c r="D74" s="3">
        <v>1.5</v>
      </c>
      <c r="E74" s="4" t="s">
        <v>21</v>
      </c>
      <c r="F74" s="3">
        <v>125</v>
      </c>
      <c r="G74" s="3">
        <v>6</v>
      </c>
      <c r="H74" s="3">
        <v>180</v>
      </c>
      <c r="I74" s="3">
        <v>80</v>
      </c>
      <c r="J74" s="3">
        <v>270</v>
      </c>
      <c r="K74" s="3">
        <v>165</v>
      </c>
      <c r="L74" s="3">
        <v>13</v>
      </c>
      <c r="M74" s="4" t="s">
        <v>91</v>
      </c>
      <c r="N74" s="4" t="s">
        <v>12</v>
      </c>
      <c r="O74" s="4" t="s">
        <v>12</v>
      </c>
      <c r="P74" s="4" t="s">
        <v>12</v>
      </c>
      <c r="Q74" s="3"/>
      <c r="R74" s="3"/>
    </row>
    <row r="75" spans="1:18" ht="28.5" thickBot="1">
      <c r="A75" s="3">
        <v>2034</v>
      </c>
      <c r="B75" s="4" t="s">
        <v>106</v>
      </c>
      <c r="C75" s="3" t="s">
        <v>34</v>
      </c>
      <c r="D75" s="3">
        <v>1.5</v>
      </c>
      <c r="E75" s="4" t="s">
        <v>21</v>
      </c>
      <c r="F75" s="3">
        <v>125</v>
      </c>
      <c r="G75" s="3">
        <v>6</v>
      </c>
      <c r="H75" s="3">
        <v>165</v>
      </c>
      <c r="I75" s="3">
        <v>75</v>
      </c>
      <c r="J75" s="3">
        <v>255</v>
      </c>
      <c r="K75" s="3">
        <v>155</v>
      </c>
      <c r="L75" s="3">
        <v>13</v>
      </c>
      <c r="M75" s="4" t="s">
        <v>107</v>
      </c>
      <c r="N75" s="4" t="s">
        <v>12</v>
      </c>
      <c r="O75" s="3"/>
      <c r="P75" s="3"/>
      <c r="Q75" s="3"/>
      <c r="R75" s="3"/>
    </row>
    <row r="76" spans="1:18" ht="28.5" thickBot="1">
      <c r="A76" s="3">
        <v>2035</v>
      </c>
      <c r="B76" s="4" t="s">
        <v>108</v>
      </c>
      <c r="C76" s="3" t="s">
        <v>25</v>
      </c>
      <c r="D76" s="3">
        <v>2.5</v>
      </c>
      <c r="E76" s="4" t="s">
        <v>21</v>
      </c>
      <c r="F76" s="3">
        <v>280</v>
      </c>
      <c r="G76" s="3">
        <v>4</v>
      </c>
      <c r="H76" s="3">
        <v>265</v>
      </c>
      <c r="I76" s="3">
        <v>80</v>
      </c>
      <c r="J76" s="3">
        <v>450</v>
      </c>
      <c r="K76" s="3">
        <v>240</v>
      </c>
      <c r="L76" s="3">
        <v>13</v>
      </c>
      <c r="M76" s="4" t="s">
        <v>109</v>
      </c>
      <c r="N76" s="4" t="s">
        <v>12</v>
      </c>
      <c r="O76" s="4" t="s">
        <v>12</v>
      </c>
      <c r="P76" s="4" t="s">
        <v>12</v>
      </c>
      <c r="Q76" s="3"/>
      <c r="R76" s="3"/>
    </row>
    <row r="77" spans="1:18" ht="15" thickBot="1">
      <c r="A77" s="3">
        <v>2036</v>
      </c>
      <c r="B77" s="4" t="s">
        <v>108</v>
      </c>
      <c r="C77" s="3" t="s">
        <v>34</v>
      </c>
      <c r="D77" s="3">
        <v>2.5</v>
      </c>
      <c r="E77" s="4" t="s">
        <v>21</v>
      </c>
      <c r="F77" s="3">
        <v>265</v>
      </c>
      <c r="G77" s="3">
        <v>4</v>
      </c>
      <c r="H77" s="3">
        <v>265</v>
      </c>
      <c r="I77" s="3">
        <v>80</v>
      </c>
      <c r="J77" s="3">
        <v>450</v>
      </c>
      <c r="K77" s="3">
        <v>240</v>
      </c>
      <c r="L77" s="3">
        <v>13</v>
      </c>
      <c r="M77" s="4" t="s">
        <v>35</v>
      </c>
      <c r="N77" s="4" t="s">
        <v>12</v>
      </c>
      <c r="O77" s="4" t="s">
        <v>12</v>
      </c>
      <c r="P77" s="3"/>
      <c r="Q77" s="3"/>
      <c r="R77" s="3"/>
    </row>
    <row r="78" spans="1:18" ht="28.5" thickBot="1">
      <c r="A78" s="3">
        <v>2037</v>
      </c>
      <c r="B78" s="4" t="s">
        <v>110</v>
      </c>
      <c r="C78" s="3" t="s">
        <v>25</v>
      </c>
      <c r="D78" s="3">
        <v>2</v>
      </c>
      <c r="E78" s="4" t="s">
        <v>21</v>
      </c>
      <c r="F78" s="3">
        <v>215</v>
      </c>
      <c r="G78" s="3">
        <v>7</v>
      </c>
      <c r="H78" s="3">
        <v>225</v>
      </c>
      <c r="I78" s="3">
        <v>100</v>
      </c>
      <c r="J78" s="3">
        <v>340</v>
      </c>
      <c r="K78" s="3">
        <v>205</v>
      </c>
      <c r="L78" s="3">
        <v>13</v>
      </c>
      <c r="M78" s="4" t="s">
        <v>91</v>
      </c>
      <c r="N78" s="4" t="s">
        <v>12</v>
      </c>
      <c r="O78" s="4" t="s">
        <v>12</v>
      </c>
      <c r="P78" s="4" t="s">
        <v>12</v>
      </c>
      <c r="Q78" s="3"/>
      <c r="R78" s="3"/>
    </row>
    <row r="79" spans="1:18" ht="28.5" thickBot="1">
      <c r="A79" s="3">
        <v>2038</v>
      </c>
      <c r="B79" s="4" t="s">
        <v>110</v>
      </c>
      <c r="C79" s="3" t="s">
        <v>34</v>
      </c>
      <c r="D79" s="3">
        <v>2</v>
      </c>
      <c r="E79" s="4" t="s">
        <v>21</v>
      </c>
      <c r="F79" s="3">
        <v>200</v>
      </c>
      <c r="G79" s="3">
        <v>7</v>
      </c>
      <c r="H79" s="3">
        <v>225</v>
      </c>
      <c r="I79" s="3">
        <v>100</v>
      </c>
      <c r="J79" s="3">
        <v>340</v>
      </c>
      <c r="K79" s="3">
        <v>205</v>
      </c>
      <c r="L79" s="3">
        <v>13</v>
      </c>
      <c r="M79" s="4" t="s">
        <v>107</v>
      </c>
      <c r="N79" s="4" t="s">
        <v>12</v>
      </c>
      <c r="O79" s="4" t="s">
        <v>12</v>
      </c>
      <c r="P79" s="3"/>
      <c r="Q79" s="3"/>
      <c r="R79" s="3"/>
    </row>
    <row r="80" spans="1:18" ht="15" thickBot="1">
      <c r="A80" s="3">
        <v>2039</v>
      </c>
      <c r="B80" s="4" t="s">
        <v>66</v>
      </c>
      <c r="C80" s="3" t="s">
        <v>9</v>
      </c>
      <c r="D80" s="3">
        <v>2.5</v>
      </c>
      <c r="E80" s="4" t="s">
        <v>21</v>
      </c>
      <c r="F80" s="3">
        <v>270</v>
      </c>
      <c r="G80" s="3">
        <v>15</v>
      </c>
      <c r="H80" s="3">
        <v>300</v>
      </c>
      <c r="I80" s="3">
        <v>140</v>
      </c>
      <c r="J80" s="3">
        <v>380</v>
      </c>
      <c r="K80" s="3">
        <v>240</v>
      </c>
      <c r="L80" s="3">
        <v>13</v>
      </c>
      <c r="M80" s="4" t="s">
        <v>213</v>
      </c>
      <c r="N80" s="4" t="s">
        <v>12</v>
      </c>
      <c r="O80" s="3"/>
      <c r="P80" s="4" t="s">
        <v>12</v>
      </c>
      <c r="Q80" s="4" t="s">
        <v>12</v>
      </c>
      <c r="R80" s="4" t="s">
        <v>12</v>
      </c>
    </row>
    <row r="81" spans="1:18" ht="28.5" thickBot="1">
      <c r="A81" s="3">
        <v>2040</v>
      </c>
      <c r="B81" s="4" t="s">
        <v>214</v>
      </c>
      <c r="C81" s="3" t="s">
        <v>9</v>
      </c>
      <c r="D81" s="3">
        <v>2</v>
      </c>
      <c r="E81" s="4" t="s">
        <v>52</v>
      </c>
      <c r="F81" s="3">
        <v>235</v>
      </c>
      <c r="G81" s="3">
        <v>15</v>
      </c>
      <c r="H81" s="3">
        <v>200</v>
      </c>
      <c r="I81" s="3">
        <v>145</v>
      </c>
      <c r="J81" s="3">
        <v>145</v>
      </c>
      <c r="K81" s="3">
        <v>145</v>
      </c>
      <c r="L81" s="3">
        <v>8</v>
      </c>
      <c r="M81" s="4" t="s">
        <v>215</v>
      </c>
      <c r="N81" s="3"/>
      <c r="O81" s="4" t="s">
        <v>12</v>
      </c>
      <c r="P81" s="4" t="s">
        <v>12</v>
      </c>
      <c r="Q81" s="4" t="s">
        <v>12</v>
      </c>
      <c r="R81" s="4" t="s">
        <v>12</v>
      </c>
    </row>
    <row r="82" spans="1:18" ht="28.5" thickBot="1">
      <c r="A82" s="3">
        <v>2041</v>
      </c>
      <c r="B82" s="4" t="s">
        <v>214</v>
      </c>
      <c r="C82" s="3" t="s">
        <v>25</v>
      </c>
      <c r="D82" s="3">
        <v>2</v>
      </c>
      <c r="E82" s="4" t="s">
        <v>52</v>
      </c>
      <c r="F82" s="3">
        <v>215</v>
      </c>
      <c r="G82" s="3">
        <v>15</v>
      </c>
      <c r="H82" s="3">
        <v>200</v>
      </c>
      <c r="I82" s="3">
        <v>145</v>
      </c>
      <c r="J82" s="3">
        <v>145</v>
      </c>
      <c r="K82" s="3">
        <v>145</v>
      </c>
      <c r="L82" s="3">
        <v>8</v>
      </c>
      <c r="M82" s="4" t="s">
        <v>216</v>
      </c>
      <c r="N82" s="5"/>
      <c r="O82" s="6" t="s">
        <v>12</v>
      </c>
      <c r="P82" s="6" t="s">
        <v>12</v>
      </c>
      <c r="Q82" s="8"/>
      <c r="R82" s="71"/>
    </row>
    <row r="83" spans="1:18" ht="28.5" thickBot="1">
      <c r="A83" s="3">
        <v>2042</v>
      </c>
      <c r="B83" s="4" t="s">
        <v>299</v>
      </c>
      <c r="C83" s="3" t="s">
        <v>14</v>
      </c>
      <c r="D83" s="3">
        <v>2</v>
      </c>
      <c r="E83" s="4" t="s">
        <v>52</v>
      </c>
      <c r="F83" s="3">
        <v>250</v>
      </c>
      <c r="G83" s="3">
        <v>17</v>
      </c>
      <c r="H83" s="3">
        <v>260</v>
      </c>
      <c r="I83" s="3">
        <v>145</v>
      </c>
      <c r="J83" s="3">
        <v>145</v>
      </c>
      <c r="K83" s="3">
        <v>145</v>
      </c>
      <c r="L83" s="3">
        <v>8</v>
      </c>
      <c r="M83" s="4" t="s">
        <v>300</v>
      </c>
      <c r="N83" s="4" t="s">
        <v>12</v>
      </c>
      <c r="O83" s="3"/>
      <c r="P83" s="4" t="s">
        <v>12</v>
      </c>
      <c r="Q83" s="3"/>
      <c r="R83" s="4" t="s">
        <v>12</v>
      </c>
    </row>
    <row r="84" spans="1:18" ht="28.5" thickBot="1">
      <c r="A84" s="3">
        <v>2043</v>
      </c>
      <c r="B84" s="4" t="s">
        <v>72</v>
      </c>
      <c r="C84" s="3" t="s">
        <v>9</v>
      </c>
      <c r="D84" s="3">
        <v>3</v>
      </c>
      <c r="E84" s="4" t="s">
        <v>21</v>
      </c>
      <c r="F84" s="3">
        <v>330</v>
      </c>
      <c r="G84" s="3">
        <v>9</v>
      </c>
      <c r="H84" s="3">
        <v>345</v>
      </c>
      <c r="I84" s="3">
        <v>155</v>
      </c>
      <c r="J84" s="3">
        <v>525</v>
      </c>
      <c r="K84" s="3">
        <v>310</v>
      </c>
      <c r="L84" s="3">
        <v>13</v>
      </c>
      <c r="M84" s="4" t="s">
        <v>24</v>
      </c>
      <c r="N84" s="4" t="s">
        <v>12</v>
      </c>
      <c r="O84" s="3"/>
      <c r="P84" s="4" t="s">
        <v>12</v>
      </c>
      <c r="Q84" s="4" t="s">
        <v>12</v>
      </c>
      <c r="R84" s="4" t="s">
        <v>12</v>
      </c>
    </row>
    <row r="85" spans="1:18" ht="28.5" thickBot="1">
      <c r="A85" s="3">
        <v>2044</v>
      </c>
      <c r="B85" s="4" t="s">
        <v>81</v>
      </c>
      <c r="C85" s="3" t="s">
        <v>9</v>
      </c>
      <c r="D85" s="3">
        <v>3</v>
      </c>
      <c r="E85" s="4" t="s">
        <v>27</v>
      </c>
      <c r="F85" s="3">
        <v>315</v>
      </c>
      <c r="G85" s="3">
        <v>11</v>
      </c>
      <c r="H85" s="3">
        <v>370</v>
      </c>
      <c r="I85" s="3">
        <v>560</v>
      </c>
      <c r="J85" s="3">
        <v>320</v>
      </c>
      <c r="K85" s="3">
        <v>165</v>
      </c>
      <c r="L85" s="3">
        <v>9</v>
      </c>
      <c r="M85" s="4" t="s">
        <v>301</v>
      </c>
      <c r="N85" s="3"/>
      <c r="O85" s="4" t="s">
        <v>12</v>
      </c>
      <c r="P85" s="3"/>
      <c r="Q85" s="4" t="s">
        <v>12</v>
      </c>
      <c r="R85" s="4" t="s">
        <v>12</v>
      </c>
    </row>
    <row r="86" spans="1:18" ht="28.5" thickBot="1">
      <c r="A86" s="3">
        <v>2045</v>
      </c>
      <c r="B86" s="4" t="s">
        <v>302</v>
      </c>
      <c r="C86" s="3" t="s">
        <v>25</v>
      </c>
      <c r="D86" s="3">
        <v>2</v>
      </c>
      <c r="E86" s="4" t="s">
        <v>21</v>
      </c>
      <c r="F86" s="3">
        <v>215</v>
      </c>
      <c r="G86" s="3">
        <v>5</v>
      </c>
      <c r="H86" s="3">
        <v>240</v>
      </c>
      <c r="I86" s="3">
        <v>110</v>
      </c>
      <c r="J86" s="3">
        <v>365</v>
      </c>
      <c r="K86" s="3">
        <v>220</v>
      </c>
      <c r="L86" s="3">
        <v>13</v>
      </c>
      <c r="M86" s="4" t="s">
        <v>303</v>
      </c>
      <c r="N86" s="3"/>
      <c r="O86" s="3"/>
      <c r="P86" s="4" t="s">
        <v>12</v>
      </c>
      <c r="Q86" s="3"/>
      <c r="R86" s="3"/>
    </row>
    <row r="87" spans="1:18" ht="28.5" thickBot="1">
      <c r="A87" s="3">
        <v>2046</v>
      </c>
      <c r="B87" s="4" t="s">
        <v>302</v>
      </c>
      <c r="C87" s="3" t="s">
        <v>34</v>
      </c>
      <c r="D87" s="3">
        <v>2</v>
      </c>
      <c r="E87" s="4" t="s">
        <v>21</v>
      </c>
      <c r="F87" s="3">
        <v>210</v>
      </c>
      <c r="G87" s="3">
        <v>5</v>
      </c>
      <c r="H87" s="3">
        <v>235</v>
      </c>
      <c r="I87" s="3">
        <v>105</v>
      </c>
      <c r="J87" s="3">
        <v>360</v>
      </c>
      <c r="K87" s="3">
        <v>215</v>
      </c>
      <c r="L87" s="3">
        <v>13</v>
      </c>
      <c r="M87" s="4" t="s">
        <v>304</v>
      </c>
      <c r="N87" s="4" t="s">
        <v>12</v>
      </c>
      <c r="O87" s="4" t="s">
        <v>12</v>
      </c>
      <c r="P87" s="3"/>
      <c r="Q87" s="3"/>
      <c r="R87" s="3"/>
    </row>
    <row r="88" spans="1:18" ht="28.5" thickBot="1">
      <c r="A88" s="3">
        <v>2048</v>
      </c>
      <c r="B88" s="4" t="s">
        <v>305</v>
      </c>
      <c r="C88" s="3" t="s">
        <v>9</v>
      </c>
      <c r="D88" s="3">
        <v>1</v>
      </c>
      <c r="E88" s="4" t="s">
        <v>52</v>
      </c>
      <c r="F88" s="3">
        <v>35</v>
      </c>
      <c r="G88" s="3">
        <v>8</v>
      </c>
      <c r="H88" s="3">
        <v>155</v>
      </c>
      <c r="I88" s="3">
        <v>130</v>
      </c>
      <c r="J88" s="3">
        <v>130</v>
      </c>
      <c r="K88" s="3">
        <v>130</v>
      </c>
      <c r="L88" s="3">
        <v>8</v>
      </c>
      <c r="M88" s="4" t="s">
        <v>306</v>
      </c>
      <c r="N88" s="4" t="s">
        <v>12</v>
      </c>
      <c r="O88" s="3"/>
      <c r="P88" s="4" t="s">
        <v>12</v>
      </c>
      <c r="Q88" s="4" t="s">
        <v>12</v>
      </c>
      <c r="R88" s="4" t="s">
        <v>12</v>
      </c>
    </row>
    <row r="89" spans="1:18" ht="28.5" thickBot="1">
      <c r="A89" s="3">
        <v>3001</v>
      </c>
      <c r="B89" s="4" t="s">
        <v>111</v>
      </c>
      <c r="C89" s="3" t="s">
        <v>9</v>
      </c>
      <c r="D89" s="3">
        <v>2.5</v>
      </c>
      <c r="E89" s="4" t="s">
        <v>27</v>
      </c>
      <c r="F89" s="3">
        <v>180</v>
      </c>
      <c r="G89" s="3">
        <v>14</v>
      </c>
      <c r="H89" s="3">
        <v>295</v>
      </c>
      <c r="I89" s="3">
        <v>370</v>
      </c>
      <c r="J89" s="3">
        <v>225</v>
      </c>
      <c r="K89" s="3">
        <v>135</v>
      </c>
      <c r="L89" s="3">
        <v>10</v>
      </c>
      <c r="M89" s="4" t="s">
        <v>112</v>
      </c>
      <c r="N89" s="3"/>
      <c r="O89" s="4" t="s">
        <v>12</v>
      </c>
      <c r="P89" s="4" t="s">
        <v>12</v>
      </c>
      <c r="Q89" s="4" t="s">
        <v>12</v>
      </c>
      <c r="R89" s="4" t="s">
        <v>12</v>
      </c>
    </row>
    <row r="90" spans="1:18" ht="28.5" thickBot="1">
      <c r="A90" s="3">
        <v>3002</v>
      </c>
      <c r="B90" s="4" t="s">
        <v>113</v>
      </c>
      <c r="C90" s="3" t="s">
        <v>14</v>
      </c>
      <c r="D90" s="3">
        <v>3.5</v>
      </c>
      <c r="E90" s="4" t="s">
        <v>27</v>
      </c>
      <c r="F90" s="3">
        <v>340</v>
      </c>
      <c r="G90" s="3">
        <v>23</v>
      </c>
      <c r="H90" s="3">
        <v>570</v>
      </c>
      <c r="I90" s="3">
        <v>790</v>
      </c>
      <c r="J90" s="3">
        <v>440</v>
      </c>
      <c r="K90" s="3">
        <v>310</v>
      </c>
      <c r="L90" s="3">
        <v>10</v>
      </c>
      <c r="M90" s="4" t="s">
        <v>114</v>
      </c>
      <c r="N90" s="3"/>
      <c r="O90" s="4" t="s">
        <v>12</v>
      </c>
      <c r="P90" s="4" t="s">
        <v>12</v>
      </c>
      <c r="Q90" s="3"/>
      <c r="R90" s="4" t="s">
        <v>12</v>
      </c>
    </row>
    <row r="91" spans="1:18" ht="28.5" thickBot="1">
      <c r="A91" s="3">
        <v>3003</v>
      </c>
      <c r="B91" s="4" t="s">
        <v>115</v>
      </c>
      <c r="C91" s="3" t="s">
        <v>14</v>
      </c>
      <c r="D91" s="3">
        <v>3</v>
      </c>
      <c r="E91" s="4" t="s">
        <v>27</v>
      </c>
      <c r="F91" s="3">
        <v>305</v>
      </c>
      <c r="G91" s="3">
        <v>19</v>
      </c>
      <c r="H91" s="3">
        <v>450</v>
      </c>
      <c r="I91" s="3">
        <v>620</v>
      </c>
      <c r="J91" s="3">
        <v>350</v>
      </c>
      <c r="K91" s="3">
        <v>255</v>
      </c>
      <c r="L91" s="3">
        <v>10</v>
      </c>
      <c r="M91" s="4" t="s">
        <v>116</v>
      </c>
      <c r="N91" s="4" t="s">
        <v>12</v>
      </c>
      <c r="O91" s="3"/>
      <c r="P91" s="4" t="s">
        <v>12</v>
      </c>
      <c r="Q91" s="3"/>
      <c r="R91" s="4" t="s">
        <v>12</v>
      </c>
    </row>
    <row r="92" spans="1:18" ht="28.5" thickBot="1">
      <c r="A92" s="3">
        <v>3004</v>
      </c>
      <c r="B92" s="4" t="s">
        <v>117</v>
      </c>
      <c r="C92" s="3" t="s">
        <v>14</v>
      </c>
      <c r="D92" s="3">
        <v>3</v>
      </c>
      <c r="E92" s="4" t="s">
        <v>21</v>
      </c>
      <c r="F92" s="3">
        <v>350</v>
      </c>
      <c r="G92" s="3">
        <v>9</v>
      </c>
      <c r="H92" s="3">
        <v>385</v>
      </c>
      <c r="I92" s="3">
        <v>175</v>
      </c>
      <c r="J92" s="3">
        <v>485</v>
      </c>
      <c r="K92" s="3">
        <v>295</v>
      </c>
      <c r="L92" s="3">
        <v>13</v>
      </c>
      <c r="M92" s="4" t="s">
        <v>75</v>
      </c>
      <c r="N92" s="3"/>
      <c r="O92" s="3"/>
      <c r="P92" s="4" t="s">
        <v>12</v>
      </c>
      <c r="Q92" s="3"/>
      <c r="R92" s="4" t="s">
        <v>12</v>
      </c>
    </row>
    <row r="93" spans="1:18" ht="28.5" thickBot="1">
      <c r="A93" s="3">
        <v>3005</v>
      </c>
      <c r="B93" s="4" t="s">
        <v>118</v>
      </c>
      <c r="C93" s="3" t="s">
        <v>9</v>
      </c>
      <c r="D93" s="3">
        <v>3</v>
      </c>
      <c r="E93" s="4" t="s">
        <v>27</v>
      </c>
      <c r="F93" s="3">
        <v>345</v>
      </c>
      <c r="G93" s="3">
        <v>6</v>
      </c>
      <c r="H93" s="3">
        <v>275</v>
      </c>
      <c r="I93" s="3">
        <v>470</v>
      </c>
      <c r="J93" s="3">
        <v>240</v>
      </c>
      <c r="K93" s="3">
        <v>85</v>
      </c>
      <c r="L93" s="3">
        <v>10</v>
      </c>
      <c r="M93" s="4" t="s">
        <v>119</v>
      </c>
      <c r="N93" s="3"/>
      <c r="O93" s="4" t="s">
        <v>12</v>
      </c>
      <c r="P93" s="3"/>
      <c r="Q93" s="4" t="s">
        <v>12</v>
      </c>
      <c r="R93" s="4" t="s">
        <v>12</v>
      </c>
    </row>
    <row r="94" spans="1:18" ht="28.5" thickBot="1">
      <c r="A94" s="3">
        <v>3006</v>
      </c>
      <c r="B94" s="4" t="s">
        <v>120</v>
      </c>
      <c r="C94" s="3" t="s">
        <v>14</v>
      </c>
      <c r="D94" s="3">
        <v>2</v>
      </c>
      <c r="E94" s="4" t="s">
        <v>27</v>
      </c>
      <c r="F94" s="3">
        <v>210</v>
      </c>
      <c r="G94" s="3">
        <v>8</v>
      </c>
      <c r="H94" s="3">
        <v>255</v>
      </c>
      <c r="I94" s="3">
        <v>430</v>
      </c>
      <c r="J94" s="3">
        <v>220</v>
      </c>
      <c r="K94" s="3">
        <v>75</v>
      </c>
      <c r="L94" s="3">
        <v>10</v>
      </c>
      <c r="M94" s="4" t="s">
        <v>121</v>
      </c>
      <c r="N94" s="4" t="s">
        <v>12</v>
      </c>
      <c r="O94" s="4" t="s">
        <v>12</v>
      </c>
      <c r="P94" s="3"/>
      <c r="Q94" s="3"/>
      <c r="R94" s="4" t="s">
        <v>12</v>
      </c>
    </row>
    <row r="95" spans="1:18" ht="28.5" thickBot="1">
      <c r="A95" s="3">
        <v>3007</v>
      </c>
      <c r="B95" s="4" t="s">
        <v>122</v>
      </c>
      <c r="C95" s="3" t="s">
        <v>9</v>
      </c>
      <c r="D95" s="3">
        <v>3</v>
      </c>
      <c r="E95" s="4" t="s">
        <v>10</v>
      </c>
      <c r="F95" s="3">
        <v>320</v>
      </c>
      <c r="G95" s="3">
        <v>15</v>
      </c>
      <c r="H95" s="3">
        <v>370</v>
      </c>
      <c r="I95" s="3">
        <v>320</v>
      </c>
      <c r="J95" s="3">
        <v>165</v>
      </c>
      <c r="K95" s="3">
        <v>560</v>
      </c>
      <c r="L95" s="3">
        <v>10</v>
      </c>
      <c r="M95" s="4" t="s">
        <v>69</v>
      </c>
      <c r="N95" s="3"/>
      <c r="O95" s="3"/>
      <c r="P95" s="4" t="s">
        <v>12</v>
      </c>
      <c r="Q95" s="4" t="s">
        <v>12</v>
      </c>
      <c r="R95" s="4" t="s">
        <v>12</v>
      </c>
    </row>
    <row r="96" spans="1:18" ht="28.5" thickBot="1">
      <c r="A96" s="3">
        <v>3008</v>
      </c>
      <c r="B96" s="4" t="s">
        <v>111</v>
      </c>
      <c r="C96" s="3" t="s">
        <v>25</v>
      </c>
      <c r="D96" s="3">
        <v>2.5</v>
      </c>
      <c r="E96" s="4" t="s">
        <v>27</v>
      </c>
      <c r="F96" s="3">
        <v>180</v>
      </c>
      <c r="G96" s="3">
        <v>12</v>
      </c>
      <c r="H96" s="3">
        <v>295</v>
      </c>
      <c r="I96" s="3">
        <v>370</v>
      </c>
      <c r="J96" s="3">
        <v>225</v>
      </c>
      <c r="K96" s="3">
        <v>135</v>
      </c>
      <c r="L96" s="3">
        <v>10</v>
      </c>
      <c r="M96" s="4" t="s">
        <v>123</v>
      </c>
      <c r="N96" s="4" t="s">
        <v>12</v>
      </c>
      <c r="O96" s="3"/>
      <c r="P96" s="4" t="s">
        <v>12</v>
      </c>
      <c r="Q96" s="3"/>
      <c r="R96" s="3"/>
    </row>
    <row r="97" spans="1:18" ht="28.5" thickBot="1">
      <c r="A97" s="3">
        <v>3009</v>
      </c>
      <c r="B97" s="4" t="s">
        <v>113</v>
      </c>
      <c r="C97" s="3" t="s">
        <v>25</v>
      </c>
      <c r="D97" s="3">
        <v>2.5</v>
      </c>
      <c r="E97" s="4" t="s">
        <v>27</v>
      </c>
      <c r="F97" s="3">
        <v>200</v>
      </c>
      <c r="G97" s="3">
        <v>14</v>
      </c>
      <c r="H97" s="3">
        <v>365</v>
      </c>
      <c r="I97" s="3">
        <v>505</v>
      </c>
      <c r="J97" s="3">
        <v>280</v>
      </c>
      <c r="K97" s="3">
        <v>200</v>
      </c>
      <c r="L97" s="3">
        <v>10</v>
      </c>
      <c r="M97" s="4" t="s">
        <v>84</v>
      </c>
      <c r="N97" s="75" t="s">
        <v>31</v>
      </c>
      <c r="O97" s="75"/>
      <c r="P97" s="75"/>
      <c r="Q97" s="75"/>
      <c r="R97" s="75"/>
    </row>
    <row r="98" spans="1:18" ht="28.5" thickBot="1">
      <c r="A98" s="3">
        <v>3010</v>
      </c>
      <c r="B98" s="4" t="s">
        <v>113</v>
      </c>
      <c r="C98" s="3" t="s">
        <v>9</v>
      </c>
      <c r="D98" s="3">
        <v>2.5</v>
      </c>
      <c r="E98" s="4" t="s">
        <v>27</v>
      </c>
      <c r="F98" s="3">
        <v>200</v>
      </c>
      <c r="G98" s="3">
        <v>15</v>
      </c>
      <c r="H98" s="3">
        <v>385</v>
      </c>
      <c r="I98" s="3">
        <v>530</v>
      </c>
      <c r="J98" s="3">
        <v>295</v>
      </c>
      <c r="K98" s="3">
        <v>210</v>
      </c>
      <c r="L98" s="3">
        <v>10</v>
      </c>
      <c r="M98" s="4" t="s">
        <v>124</v>
      </c>
      <c r="N98" s="4" t="s">
        <v>12</v>
      </c>
      <c r="O98" s="4" t="s">
        <v>12</v>
      </c>
      <c r="P98" s="4" t="s">
        <v>12</v>
      </c>
      <c r="Q98" s="4" t="s">
        <v>12</v>
      </c>
      <c r="R98" s="4" t="s">
        <v>12</v>
      </c>
    </row>
    <row r="99" spans="1:18" ht="28.5" thickBot="1">
      <c r="A99" s="3">
        <v>3011</v>
      </c>
      <c r="B99" s="4" t="s">
        <v>125</v>
      </c>
      <c r="C99" s="3" t="s">
        <v>25</v>
      </c>
      <c r="D99" s="3">
        <v>2.5</v>
      </c>
      <c r="E99" s="4" t="s">
        <v>10</v>
      </c>
      <c r="F99" s="3">
        <v>220</v>
      </c>
      <c r="G99" s="3">
        <v>10</v>
      </c>
      <c r="H99" s="3">
        <v>295</v>
      </c>
      <c r="I99" s="3">
        <v>255</v>
      </c>
      <c r="J99" s="3">
        <v>135</v>
      </c>
      <c r="K99" s="3">
        <v>445</v>
      </c>
      <c r="L99" s="3">
        <v>10</v>
      </c>
      <c r="M99" s="4" t="s">
        <v>126</v>
      </c>
      <c r="N99" s="4" t="s">
        <v>12</v>
      </c>
      <c r="O99" s="4" t="s">
        <v>12</v>
      </c>
      <c r="P99" s="4" t="s">
        <v>12</v>
      </c>
      <c r="Q99" s="3"/>
      <c r="R99" s="3"/>
    </row>
    <row r="100" spans="1:18" ht="28.5" thickBot="1">
      <c r="A100" s="3">
        <v>3012</v>
      </c>
      <c r="B100" s="4" t="s">
        <v>125</v>
      </c>
      <c r="C100" s="3" t="s">
        <v>34</v>
      </c>
      <c r="D100" s="3">
        <v>2.5</v>
      </c>
      <c r="E100" s="4" t="s">
        <v>10</v>
      </c>
      <c r="F100" s="3">
        <v>220</v>
      </c>
      <c r="G100" s="3">
        <v>10</v>
      </c>
      <c r="H100" s="3">
        <v>280</v>
      </c>
      <c r="I100" s="3">
        <v>245</v>
      </c>
      <c r="J100" s="3">
        <v>125</v>
      </c>
      <c r="K100" s="3">
        <v>430</v>
      </c>
      <c r="L100" s="3">
        <v>10</v>
      </c>
      <c r="M100" s="4" t="s">
        <v>44</v>
      </c>
      <c r="N100" s="4" t="s">
        <v>12</v>
      </c>
      <c r="O100" s="4" t="s">
        <v>12</v>
      </c>
      <c r="P100" s="3"/>
      <c r="Q100" s="3"/>
      <c r="R100" s="3"/>
    </row>
    <row r="101" spans="1:18" ht="28.5" thickBot="1">
      <c r="A101" s="3">
        <v>3013</v>
      </c>
      <c r="B101" s="4" t="s">
        <v>127</v>
      </c>
      <c r="C101" s="3" t="s">
        <v>25</v>
      </c>
      <c r="D101" s="3">
        <v>2.5</v>
      </c>
      <c r="E101" s="4" t="s">
        <v>27</v>
      </c>
      <c r="F101" s="3">
        <v>250</v>
      </c>
      <c r="G101" s="3">
        <v>7</v>
      </c>
      <c r="H101" s="3">
        <v>230</v>
      </c>
      <c r="I101" s="3">
        <v>350</v>
      </c>
      <c r="J101" s="3">
        <v>200</v>
      </c>
      <c r="K101" s="3">
        <v>105</v>
      </c>
      <c r="L101" s="3">
        <v>10</v>
      </c>
      <c r="M101" s="4" t="s">
        <v>128</v>
      </c>
      <c r="N101" s="4" t="s">
        <v>12</v>
      </c>
      <c r="O101" s="3"/>
      <c r="P101" s="4" t="s">
        <v>12</v>
      </c>
      <c r="Q101" s="3"/>
      <c r="R101" s="3"/>
    </row>
    <row r="102" spans="1:18" ht="28.5" thickBot="1">
      <c r="A102" s="3">
        <v>3014</v>
      </c>
      <c r="B102" s="4" t="s">
        <v>129</v>
      </c>
      <c r="C102" s="3" t="s">
        <v>25</v>
      </c>
      <c r="D102" s="3">
        <v>2</v>
      </c>
      <c r="E102" s="4" t="s">
        <v>27</v>
      </c>
      <c r="F102" s="3">
        <v>135</v>
      </c>
      <c r="G102" s="3">
        <v>11</v>
      </c>
      <c r="H102" s="3">
        <v>220</v>
      </c>
      <c r="I102" s="3">
        <v>315</v>
      </c>
      <c r="J102" s="3">
        <v>210</v>
      </c>
      <c r="K102" s="3">
        <v>105</v>
      </c>
      <c r="L102" s="3">
        <v>10</v>
      </c>
      <c r="M102" s="4" t="s">
        <v>53</v>
      </c>
      <c r="N102" s="3"/>
      <c r="O102" s="4" t="s">
        <v>12</v>
      </c>
      <c r="P102" s="4" t="s">
        <v>12</v>
      </c>
      <c r="Q102" s="3"/>
      <c r="R102" s="3"/>
    </row>
    <row r="103" spans="1:18" ht="28.5" thickBot="1">
      <c r="A103" s="3">
        <v>3015</v>
      </c>
      <c r="B103" s="4" t="s">
        <v>130</v>
      </c>
      <c r="C103" s="3" t="s">
        <v>25</v>
      </c>
      <c r="D103" s="3">
        <v>2</v>
      </c>
      <c r="E103" s="4" t="s">
        <v>27</v>
      </c>
      <c r="F103" s="3">
        <v>135</v>
      </c>
      <c r="G103" s="3">
        <v>9</v>
      </c>
      <c r="H103" s="3">
        <v>230</v>
      </c>
      <c r="I103" s="3">
        <v>350</v>
      </c>
      <c r="J103" s="3">
        <v>200</v>
      </c>
      <c r="K103" s="3">
        <v>105</v>
      </c>
      <c r="L103" s="3">
        <v>10</v>
      </c>
      <c r="M103" s="4" t="s">
        <v>131</v>
      </c>
      <c r="N103" s="4" t="s">
        <v>12</v>
      </c>
      <c r="O103" s="3"/>
      <c r="P103" s="4" t="s">
        <v>12</v>
      </c>
      <c r="Q103" s="3"/>
      <c r="R103" s="3"/>
    </row>
    <row r="104" spans="1:18" ht="28.5" thickBot="1">
      <c r="A104" s="3">
        <v>3016</v>
      </c>
      <c r="B104" s="4" t="s">
        <v>130</v>
      </c>
      <c r="C104" s="3" t="s">
        <v>34</v>
      </c>
      <c r="D104" s="3">
        <v>2</v>
      </c>
      <c r="E104" s="4" t="s">
        <v>27</v>
      </c>
      <c r="F104" s="3">
        <v>135</v>
      </c>
      <c r="G104" s="3">
        <v>9</v>
      </c>
      <c r="H104" s="3">
        <v>220</v>
      </c>
      <c r="I104" s="3">
        <v>335</v>
      </c>
      <c r="J104" s="3">
        <v>190</v>
      </c>
      <c r="K104" s="3">
        <v>100</v>
      </c>
      <c r="L104" s="3">
        <v>10</v>
      </c>
      <c r="M104" s="4" t="s">
        <v>94</v>
      </c>
      <c r="N104" s="4" t="s">
        <v>12</v>
      </c>
      <c r="O104" s="4" t="s">
        <v>12</v>
      </c>
      <c r="P104" s="3"/>
      <c r="Q104" s="3"/>
      <c r="R104" s="3"/>
    </row>
    <row r="105" spans="1:18" ht="28.5" thickBot="1">
      <c r="A105" s="3">
        <v>3017</v>
      </c>
      <c r="B105" s="4" t="s">
        <v>132</v>
      </c>
      <c r="C105" s="3" t="s">
        <v>25</v>
      </c>
      <c r="D105" s="3">
        <v>2</v>
      </c>
      <c r="E105" s="4" t="s">
        <v>21</v>
      </c>
      <c r="F105" s="3">
        <v>220</v>
      </c>
      <c r="G105" s="3">
        <v>5</v>
      </c>
      <c r="H105" s="3">
        <v>190</v>
      </c>
      <c r="I105" s="3">
        <v>85</v>
      </c>
      <c r="J105" s="3">
        <v>290</v>
      </c>
      <c r="K105" s="3">
        <v>165</v>
      </c>
      <c r="L105" s="3">
        <v>13</v>
      </c>
      <c r="M105" s="4" t="s">
        <v>46</v>
      </c>
      <c r="N105" s="4" t="s">
        <v>12</v>
      </c>
      <c r="O105" s="3"/>
      <c r="P105" s="4" t="s">
        <v>12</v>
      </c>
      <c r="Q105" s="3"/>
      <c r="R105" s="3"/>
    </row>
    <row r="106" spans="1:18" ht="28.5" thickBot="1">
      <c r="A106" s="3">
        <v>3018</v>
      </c>
      <c r="B106" s="4" t="s">
        <v>132</v>
      </c>
      <c r="C106" s="3" t="s">
        <v>34</v>
      </c>
      <c r="D106" s="3">
        <v>2</v>
      </c>
      <c r="E106" s="4" t="s">
        <v>21</v>
      </c>
      <c r="F106" s="3">
        <v>210</v>
      </c>
      <c r="G106" s="3">
        <v>5</v>
      </c>
      <c r="H106" s="3">
        <v>185</v>
      </c>
      <c r="I106" s="3">
        <v>85</v>
      </c>
      <c r="J106" s="3">
        <v>265</v>
      </c>
      <c r="K106" s="3">
        <v>160</v>
      </c>
      <c r="L106" s="3">
        <v>13</v>
      </c>
      <c r="M106" s="4" t="s">
        <v>133</v>
      </c>
      <c r="N106" s="4" t="s">
        <v>12</v>
      </c>
      <c r="O106" s="3"/>
      <c r="P106" s="3"/>
      <c r="Q106" s="3"/>
      <c r="R106" s="3"/>
    </row>
    <row r="107" spans="1:18" ht="28.5" thickBot="1">
      <c r="A107" s="3">
        <v>3019</v>
      </c>
      <c r="B107" s="4" t="s">
        <v>134</v>
      </c>
      <c r="C107" s="3" t="s">
        <v>25</v>
      </c>
      <c r="D107" s="3">
        <v>2</v>
      </c>
      <c r="E107" s="4" t="s">
        <v>27</v>
      </c>
      <c r="F107" s="3">
        <v>160</v>
      </c>
      <c r="G107" s="3">
        <v>8</v>
      </c>
      <c r="H107" s="3">
        <v>235</v>
      </c>
      <c r="I107" s="3">
        <v>400</v>
      </c>
      <c r="J107" s="3">
        <v>205</v>
      </c>
      <c r="K107" s="3">
        <v>70</v>
      </c>
      <c r="L107" s="3">
        <v>10</v>
      </c>
      <c r="M107" s="4" t="s">
        <v>82</v>
      </c>
      <c r="N107" s="4" t="s">
        <v>12</v>
      </c>
      <c r="O107" s="3"/>
      <c r="P107" s="4" t="s">
        <v>12</v>
      </c>
      <c r="Q107" s="4" t="s">
        <v>135</v>
      </c>
      <c r="R107" s="3"/>
    </row>
    <row r="108" spans="1:18" ht="28.5" thickBot="1">
      <c r="A108" s="3">
        <v>3020</v>
      </c>
      <c r="B108" s="4" t="s">
        <v>134</v>
      </c>
      <c r="C108" s="3" t="s">
        <v>34</v>
      </c>
      <c r="D108" s="3">
        <v>2</v>
      </c>
      <c r="E108" s="4" t="s">
        <v>27</v>
      </c>
      <c r="F108" s="3">
        <v>170</v>
      </c>
      <c r="G108" s="3">
        <v>8</v>
      </c>
      <c r="H108" s="3">
        <v>225</v>
      </c>
      <c r="I108" s="3">
        <v>380</v>
      </c>
      <c r="J108" s="3">
        <v>195</v>
      </c>
      <c r="K108" s="3">
        <v>70</v>
      </c>
      <c r="L108" s="3">
        <v>10</v>
      </c>
      <c r="M108" s="4" t="s">
        <v>57</v>
      </c>
      <c r="N108" s="4" t="s">
        <v>12</v>
      </c>
      <c r="O108" s="3"/>
      <c r="P108" s="3"/>
      <c r="Q108" s="3"/>
      <c r="R108" s="3"/>
    </row>
    <row r="109" spans="1:18" ht="28.5" thickBot="1">
      <c r="A109" s="3">
        <v>3021</v>
      </c>
      <c r="B109" s="4" t="s">
        <v>136</v>
      </c>
      <c r="C109" s="3" t="s">
        <v>25</v>
      </c>
      <c r="D109" s="3">
        <v>2</v>
      </c>
      <c r="E109" s="4" t="s">
        <v>52</v>
      </c>
      <c r="F109" s="3">
        <v>125</v>
      </c>
      <c r="G109" s="3">
        <v>12</v>
      </c>
      <c r="H109" s="3">
        <v>105</v>
      </c>
      <c r="I109" s="3">
        <v>50</v>
      </c>
      <c r="J109" s="3">
        <v>50</v>
      </c>
      <c r="K109" s="3">
        <v>50</v>
      </c>
      <c r="L109" s="3">
        <v>8</v>
      </c>
      <c r="M109" s="4" t="s">
        <v>137</v>
      </c>
      <c r="N109" s="3"/>
      <c r="O109" s="4" t="s">
        <v>12</v>
      </c>
      <c r="P109" s="4" t="s">
        <v>12</v>
      </c>
      <c r="Q109" s="3"/>
      <c r="R109" s="3"/>
    </row>
    <row r="110" spans="1:18" ht="28.5" thickBot="1">
      <c r="A110" s="3">
        <v>3022</v>
      </c>
      <c r="B110" s="4" t="s">
        <v>136</v>
      </c>
      <c r="C110" s="3" t="s">
        <v>34</v>
      </c>
      <c r="D110" s="3">
        <v>2</v>
      </c>
      <c r="E110" s="4" t="s">
        <v>52</v>
      </c>
      <c r="F110" s="3">
        <v>115</v>
      </c>
      <c r="G110" s="3">
        <v>12</v>
      </c>
      <c r="H110" s="3">
        <v>100</v>
      </c>
      <c r="I110" s="3">
        <v>50</v>
      </c>
      <c r="J110" s="3">
        <v>50</v>
      </c>
      <c r="K110" s="3">
        <v>50</v>
      </c>
      <c r="L110" s="3">
        <v>8</v>
      </c>
      <c r="M110" s="4" t="s">
        <v>138</v>
      </c>
      <c r="N110" s="4" t="s">
        <v>12</v>
      </c>
      <c r="O110" s="4" t="s">
        <v>12</v>
      </c>
      <c r="P110" s="3"/>
      <c r="Q110" s="3"/>
      <c r="R110" s="3"/>
    </row>
    <row r="111" spans="1:18" ht="28.5" thickBot="1">
      <c r="A111" s="3">
        <v>3023</v>
      </c>
      <c r="B111" s="4" t="s">
        <v>139</v>
      </c>
      <c r="C111" s="3" t="s">
        <v>25</v>
      </c>
      <c r="D111" s="3">
        <v>2</v>
      </c>
      <c r="E111" s="4" t="s">
        <v>27</v>
      </c>
      <c r="F111" s="3">
        <v>195</v>
      </c>
      <c r="G111" s="3">
        <v>6</v>
      </c>
      <c r="H111" s="3">
        <v>195</v>
      </c>
      <c r="I111" s="3">
        <v>300</v>
      </c>
      <c r="J111" s="3">
        <v>170</v>
      </c>
      <c r="K111" s="3">
        <v>90</v>
      </c>
      <c r="L111" s="3">
        <v>10</v>
      </c>
      <c r="M111" s="4" t="s">
        <v>82</v>
      </c>
      <c r="N111" s="4" t="s">
        <v>12</v>
      </c>
      <c r="O111" s="4" t="s">
        <v>12</v>
      </c>
      <c r="P111" s="4" t="s">
        <v>12</v>
      </c>
      <c r="Q111" s="3"/>
      <c r="R111" s="3"/>
    </row>
    <row r="112" spans="1:18" ht="28.5" thickBot="1">
      <c r="A112" s="3">
        <v>3024</v>
      </c>
      <c r="B112" s="4" t="s">
        <v>139</v>
      </c>
      <c r="C112" s="3" t="s">
        <v>34</v>
      </c>
      <c r="D112" s="3">
        <v>2</v>
      </c>
      <c r="E112" s="4" t="s">
        <v>27</v>
      </c>
      <c r="F112" s="3">
        <v>185</v>
      </c>
      <c r="G112" s="3">
        <v>6</v>
      </c>
      <c r="H112" s="3">
        <v>190</v>
      </c>
      <c r="I112" s="3">
        <v>290</v>
      </c>
      <c r="J112" s="3">
        <v>165</v>
      </c>
      <c r="K112" s="3">
        <v>85</v>
      </c>
      <c r="L112" s="3">
        <v>10</v>
      </c>
      <c r="M112" s="4" t="s">
        <v>84</v>
      </c>
      <c r="N112" s="4" t="s">
        <v>12</v>
      </c>
      <c r="O112" s="3"/>
      <c r="P112" s="3"/>
      <c r="Q112" s="3"/>
      <c r="R112" s="3"/>
    </row>
    <row r="113" spans="1:18" ht="15" thickBot="1">
      <c r="A113" s="3">
        <v>3025</v>
      </c>
      <c r="B113" s="4" t="s">
        <v>140</v>
      </c>
      <c r="C113" s="3" t="s">
        <v>25</v>
      </c>
      <c r="D113" s="3">
        <v>1.5</v>
      </c>
      <c r="E113" s="4" t="s">
        <v>21</v>
      </c>
      <c r="F113" s="3">
        <v>150</v>
      </c>
      <c r="G113" s="3">
        <v>2</v>
      </c>
      <c r="H113" s="3">
        <v>100</v>
      </c>
      <c r="I113" s="3">
        <v>45</v>
      </c>
      <c r="J113" s="3">
        <v>150</v>
      </c>
      <c r="K113" s="3">
        <v>85</v>
      </c>
      <c r="L113" s="3">
        <v>13</v>
      </c>
      <c r="M113" s="4" t="s">
        <v>141</v>
      </c>
      <c r="N113" s="4" t="s">
        <v>12</v>
      </c>
      <c r="O113" s="4" t="s">
        <v>12</v>
      </c>
      <c r="P113" s="4" t="s">
        <v>12</v>
      </c>
      <c r="Q113" s="3"/>
      <c r="R113" s="3"/>
    </row>
    <row r="114" spans="1:18" ht="15" thickBot="1">
      <c r="A114" s="3">
        <v>3026</v>
      </c>
      <c r="B114" s="4" t="s">
        <v>140</v>
      </c>
      <c r="C114" s="3" t="s">
        <v>34</v>
      </c>
      <c r="D114" s="3">
        <v>1.5</v>
      </c>
      <c r="E114" s="4" t="s">
        <v>21</v>
      </c>
      <c r="F114" s="3">
        <v>140</v>
      </c>
      <c r="G114" s="3">
        <v>2</v>
      </c>
      <c r="H114" s="3">
        <v>100</v>
      </c>
      <c r="I114" s="3">
        <v>45</v>
      </c>
      <c r="J114" s="3">
        <v>150</v>
      </c>
      <c r="K114" s="3">
        <v>85</v>
      </c>
      <c r="L114" s="3">
        <v>13</v>
      </c>
      <c r="M114" s="4" t="s">
        <v>35</v>
      </c>
      <c r="N114" s="4" t="s">
        <v>12</v>
      </c>
      <c r="O114" s="4" t="s">
        <v>12</v>
      </c>
      <c r="P114" s="3"/>
      <c r="Q114" s="3"/>
      <c r="R114" s="3"/>
    </row>
    <row r="115" spans="1:18" ht="28.5" thickBot="1">
      <c r="A115" s="3">
        <v>3027</v>
      </c>
      <c r="B115" s="4" t="s">
        <v>142</v>
      </c>
      <c r="C115" s="3" t="s">
        <v>25</v>
      </c>
      <c r="D115" s="3">
        <v>1.5</v>
      </c>
      <c r="E115" s="4" t="s">
        <v>27</v>
      </c>
      <c r="F115" s="3">
        <v>110</v>
      </c>
      <c r="G115" s="3">
        <v>5</v>
      </c>
      <c r="H115" s="3">
        <v>160</v>
      </c>
      <c r="I115" s="3">
        <v>245</v>
      </c>
      <c r="J115" s="3">
        <v>140</v>
      </c>
      <c r="K115" s="3">
        <v>70</v>
      </c>
      <c r="L115" s="3">
        <v>10</v>
      </c>
      <c r="M115" s="4" t="s">
        <v>143</v>
      </c>
      <c r="N115" s="4" t="s">
        <v>12</v>
      </c>
      <c r="O115" s="3"/>
      <c r="P115" s="4" t="s">
        <v>12</v>
      </c>
      <c r="Q115" s="3"/>
      <c r="R115" s="3"/>
    </row>
    <row r="116" spans="1:18" ht="28.5" thickBot="1">
      <c r="A116" s="3">
        <v>3028</v>
      </c>
      <c r="B116" s="4" t="s">
        <v>142</v>
      </c>
      <c r="C116" s="3" t="s">
        <v>34</v>
      </c>
      <c r="D116" s="3">
        <v>1.5</v>
      </c>
      <c r="E116" s="4" t="s">
        <v>27</v>
      </c>
      <c r="F116" s="3">
        <v>110</v>
      </c>
      <c r="G116" s="3">
        <v>5</v>
      </c>
      <c r="H116" s="3">
        <v>150</v>
      </c>
      <c r="I116" s="3">
        <v>230</v>
      </c>
      <c r="J116" s="3">
        <v>130</v>
      </c>
      <c r="K116" s="3">
        <v>65</v>
      </c>
      <c r="L116" s="3">
        <v>10</v>
      </c>
      <c r="M116" s="4" t="s">
        <v>94</v>
      </c>
      <c r="N116" s="4" t="s">
        <v>12</v>
      </c>
      <c r="O116" s="3"/>
      <c r="P116" s="3"/>
      <c r="Q116" s="3"/>
      <c r="R116" s="3"/>
    </row>
    <row r="117" spans="1:18" ht="15" thickBot="1">
      <c r="A117" s="3">
        <v>3029</v>
      </c>
      <c r="B117" s="4" t="s">
        <v>144</v>
      </c>
      <c r="C117" s="3" t="s">
        <v>25</v>
      </c>
      <c r="D117" s="3">
        <v>1.5</v>
      </c>
      <c r="E117" s="4" t="s">
        <v>10</v>
      </c>
      <c r="F117" s="3">
        <v>160</v>
      </c>
      <c r="G117" s="3">
        <v>4</v>
      </c>
      <c r="H117" s="3">
        <v>160</v>
      </c>
      <c r="I117" s="3">
        <v>140</v>
      </c>
      <c r="J117" s="3">
        <v>70</v>
      </c>
      <c r="K117" s="3">
        <v>245</v>
      </c>
      <c r="L117" s="3">
        <v>10</v>
      </c>
      <c r="M117" s="4" t="s">
        <v>33</v>
      </c>
      <c r="N117" s="4" t="s">
        <v>12</v>
      </c>
      <c r="O117" s="4" t="s">
        <v>12</v>
      </c>
      <c r="P117" s="4" t="s">
        <v>12</v>
      </c>
      <c r="Q117" s="3"/>
      <c r="R117" s="3"/>
    </row>
    <row r="118" spans="1:18" ht="28.5" thickBot="1">
      <c r="A118" s="3">
        <v>3030</v>
      </c>
      <c r="B118" s="4" t="s">
        <v>144</v>
      </c>
      <c r="C118" s="3" t="s">
        <v>34</v>
      </c>
      <c r="D118" s="3">
        <v>1.5</v>
      </c>
      <c r="E118" s="4" t="s">
        <v>10</v>
      </c>
      <c r="F118" s="3">
        <v>150</v>
      </c>
      <c r="G118" s="3">
        <v>4</v>
      </c>
      <c r="H118" s="3">
        <v>160</v>
      </c>
      <c r="I118" s="3">
        <v>140</v>
      </c>
      <c r="J118" s="3">
        <v>70</v>
      </c>
      <c r="K118" s="3">
        <v>245</v>
      </c>
      <c r="L118" s="3">
        <v>10</v>
      </c>
      <c r="M118" s="4" t="s">
        <v>30</v>
      </c>
      <c r="N118" s="4" t="s">
        <v>12</v>
      </c>
      <c r="O118" s="4" t="s">
        <v>12</v>
      </c>
      <c r="P118" s="3"/>
      <c r="Q118" s="3"/>
      <c r="R118" s="3"/>
    </row>
    <row r="119" spans="1:18" ht="15" thickBot="1">
      <c r="A119" s="3">
        <v>3031</v>
      </c>
      <c r="B119" s="4" t="s">
        <v>217</v>
      </c>
      <c r="C119" s="3" t="s">
        <v>9</v>
      </c>
      <c r="D119" s="3">
        <v>1</v>
      </c>
      <c r="E119" s="4" t="s">
        <v>52</v>
      </c>
      <c r="F119" s="3">
        <v>20</v>
      </c>
      <c r="G119" s="3">
        <v>8</v>
      </c>
      <c r="H119" s="3">
        <v>140</v>
      </c>
      <c r="I119" s="3">
        <v>120</v>
      </c>
      <c r="J119" s="3">
        <v>120</v>
      </c>
      <c r="K119" s="3">
        <v>120</v>
      </c>
      <c r="L119" s="3">
        <v>8</v>
      </c>
      <c r="M119" s="4" t="s">
        <v>218</v>
      </c>
      <c r="N119" s="4" t="s">
        <v>12</v>
      </c>
      <c r="O119" s="3"/>
      <c r="P119" s="4" t="s">
        <v>12</v>
      </c>
      <c r="Q119" s="4" t="s">
        <v>12</v>
      </c>
      <c r="R119" s="4" t="s">
        <v>12</v>
      </c>
    </row>
    <row r="120" spans="1:18" ht="28.5" thickBot="1">
      <c r="A120" s="3">
        <v>3032</v>
      </c>
      <c r="B120" s="4" t="s">
        <v>219</v>
      </c>
      <c r="C120" s="3" t="s">
        <v>9</v>
      </c>
      <c r="D120" s="3">
        <v>1</v>
      </c>
      <c r="E120" s="4" t="s">
        <v>52</v>
      </c>
      <c r="F120" s="3">
        <v>25</v>
      </c>
      <c r="G120" s="3">
        <v>7</v>
      </c>
      <c r="H120" s="3">
        <v>170</v>
      </c>
      <c r="I120" s="3">
        <v>145</v>
      </c>
      <c r="J120" s="3">
        <v>145</v>
      </c>
      <c r="K120" s="3">
        <v>145</v>
      </c>
      <c r="L120" s="3">
        <v>8</v>
      </c>
      <c r="M120" s="4" t="s">
        <v>220</v>
      </c>
      <c r="N120" s="3"/>
      <c r="O120" s="4" t="s">
        <v>12</v>
      </c>
      <c r="P120" s="4" t="s">
        <v>12</v>
      </c>
      <c r="Q120" s="4" t="s">
        <v>12</v>
      </c>
      <c r="R120" s="4" t="s">
        <v>12</v>
      </c>
    </row>
    <row r="121" spans="1:18" ht="28.5" thickBot="1">
      <c r="A121" s="3">
        <v>3033</v>
      </c>
      <c r="B121" s="4" t="s">
        <v>221</v>
      </c>
      <c r="C121" s="3" t="s">
        <v>9</v>
      </c>
      <c r="D121" s="3">
        <v>3</v>
      </c>
      <c r="E121" s="4" t="s">
        <v>27</v>
      </c>
      <c r="F121" s="3">
        <v>320</v>
      </c>
      <c r="G121" s="3">
        <v>11</v>
      </c>
      <c r="H121" s="3">
        <v>395</v>
      </c>
      <c r="I121" s="3">
        <v>505</v>
      </c>
      <c r="J121" s="3">
        <v>305</v>
      </c>
      <c r="K121" s="3">
        <v>185</v>
      </c>
      <c r="L121" s="3">
        <v>10</v>
      </c>
      <c r="M121" s="4" t="s">
        <v>222</v>
      </c>
      <c r="N121" s="4" t="s">
        <v>12</v>
      </c>
      <c r="O121" s="3"/>
      <c r="P121" s="4" t="s">
        <v>12</v>
      </c>
      <c r="Q121" s="4" t="s">
        <v>12</v>
      </c>
      <c r="R121" s="4" t="s">
        <v>12</v>
      </c>
    </row>
    <row r="122" spans="1:18" ht="28.5" thickBot="1">
      <c r="A122" s="3">
        <v>3034</v>
      </c>
      <c r="B122" s="4" t="s">
        <v>223</v>
      </c>
      <c r="C122" s="3" t="s">
        <v>9</v>
      </c>
      <c r="D122" s="3">
        <v>2</v>
      </c>
      <c r="E122" s="4" t="s">
        <v>10</v>
      </c>
      <c r="F122" s="3">
        <v>230</v>
      </c>
      <c r="G122" s="3">
        <v>14</v>
      </c>
      <c r="H122" s="3">
        <v>300</v>
      </c>
      <c r="I122" s="3">
        <v>230</v>
      </c>
      <c r="J122" s="3">
        <v>165</v>
      </c>
      <c r="K122" s="3">
        <v>415</v>
      </c>
      <c r="L122" s="3">
        <v>10</v>
      </c>
      <c r="M122" s="4" t="s">
        <v>224</v>
      </c>
      <c r="N122" s="3"/>
      <c r="O122" s="4" t="s">
        <v>12</v>
      </c>
      <c r="P122" s="4" t="s">
        <v>12</v>
      </c>
      <c r="Q122" s="4" t="s">
        <v>12</v>
      </c>
      <c r="R122" s="4" t="s">
        <v>12</v>
      </c>
    </row>
    <row r="123" spans="1:18" ht="28.5" thickBot="1">
      <c r="A123" s="3">
        <v>3035</v>
      </c>
      <c r="B123" s="4" t="s">
        <v>223</v>
      </c>
      <c r="C123" s="3" t="s">
        <v>25</v>
      </c>
      <c r="D123" s="3">
        <v>2</v>
      </c>
      <c r="E123" s="4" t="s">
        <v>10</v>
      </c>
      <c r="F123" s="3">
        <v>230</v>
      </c>
      <c r="G123" s="3">
        <v>13</v>
      </c>
      <c r="H123" s="3">
        <v>280</v>
      </c>
      <c r="I123" s="3">
        <v>215</v>
      </c>
      <c r="J123" s="3">
        <v>150</v>
      </c>
      <c r="K123" s="3">
        <v>385</v>
      </c>
      <c r="L123" s="3">
        <v>10</v>
      </c>
      <c r="M123" s="4" t="s">
        <v>225</v>
      </c>
      <c r="N123" s="4" t="s">
        <v>12</v>
      </c>
      <c r="O123" s="4" t="s">
        <v>12</v>
      </c>
      <c r="P123" s="4" t="s">
        <v>12</v>
      </c>
      <c r="Q123" s="3"/>
      <c r="R123" s="3"/>
    </row>
    <row r="124" spans="1:18" ht="28.5" thickBot="1">
      <c r="A124" s="3">
        <v>3036</v>
      </c>
      <c r="B124" s="4" t="s">
        <v>307</v>
      </c>
      <c r="C124" s="3" t="s">
        <v>9</v>
      </c>
      <c r="D124" s="3">
        <v>3.5</v>
      </c>
      <c r="E124" s="4" t="s">
        <v>27</v>
      </c>
      <c r="F124" s="3">
        <v>390</v>
      </c>
      <c r="G124" s="3">
        <v>8</v>
      </c>
      <c r="H124" s="3">
        <v>480</v>
      </c>
      <c r="I124" s="3">
        <v>810</v>
      </c>
      <c r="J124" s="3">
        <v>415</v>
      </c>
      <c r="K124" s="3">
        <v>145</v>
      </c>
      <c r="L124" s="3">
        <v>10</v>
      </c>
      <c r="M124" s="4" t="s">
        <v>308</v>
      </c>
      <c r="N124" s="3"/>
      <c r="O124" s="4" t="s">
        <v>12</v>
      </c>
      <c r="P124" s="4" t="s">
        <v>12</v>
      </c>
      <c r="Q124" s="4" t="s">
        <v>12</v>
      </c>
      <c r="R124" s="4" t="s">
        <v>12</v>
      </c>
    </row>
    <row r="125" spans="1:18" ht="28.5" thickBot="1">
      <c r="A125" s="3">
        <v>3040</v>
      </c>
      <c r="B125" s="4" t="s">
        <v>111</v>
      </c>
      <c r="C125" s="3" t="s">
        <v>14</v>
      </c>
      <c r="D125" s="3">
        <v>2.5</v>
      </c>
      <c r="E125" s="4" t="s">
        <v>27</v>
      </c>
      <c r="F125" s="3">
        <v>250</v>
      </c>
      <c r="G125" s="3">
        <v>13</v>
      </c>
      <c r="H125" s="3">
        <v>365</v>
      </c>
      <c r="I125" s="3">
        <v>460</v>
      </c>
      <c r="J125" s="3">
        <v>280</v>
      </c>
      <c r="K125" s="3">
        <v>170</v>
      </c>
      <c r="L125" s="3">
        <v>10</v>
      </c>
      <c r="M125" s="4" t="s">
        <v>309</v>
      </c>
      <c r="N125" s="3"/>
      <c r="O125" s="4" t="s">
        <v>12</v>
      </c>
      <c r="P125" s="4" t="s">
        <v>12</v>
      </c>
      <c r="Q125" s="3"/>
      <c r="R125" s="4" t="s">
        <v>12</v>
      </c>
    </row>
    <row r="126" spans="1:18" ht="28.5" thickBot="1">
      <c r="A126" s="3">
        <v>3041</v>
      </c>
      <c r="B126" s="4" t="s">
        <v>117</v>
      </c>
      <c r="C126" s="3" t="s">
        <v>9</v>
      </c>
      <c r="D126" s="3">
        <v>2.5</v>
      </c>
      <c r="E126" s="4" t="s">
        <v>21</v>
      </c>
      <c r="F126" s="3">
        <v>280</v>
      </c>
      <c r="G126" s="3">
        <v>8</v>
      </c>
      <c r="H126" s="3">
        <v>330</v>
      </c>
      <c r="I126" s="3">
        <v>155</v>
      </c>
      <c r="J126" s="3">
        <v>420</v>
      </c>
      <c r="K126" s="3">
        <v>255</v>
      </c>
      <c r="L126" s="3">
        <v>13</v>
      </c>
      <c r="M126" s="4" t="s">
        <v>310</v>
      </c>
      <c r="N126" s="4" t="s">
        <v>12</v>
      </c>
      <c r="O126" s="3"/>
      <c r="P126" s="4" t="s">
        <v>12</v>
      </c>
      <c r="Q126" s="4" t="s">
        <v>12</v>
      </c>
      <c r="R126" s="4" t="s">
        <v>12</v>
      </c>
    </row>
    <row r="127" spans="1:18" ht="28.5" thickBot="1">
      <c r="A127" s="3">
        <v>3042</v>
      </c>
      <c r="B127" s="4" t="s">
        <v>118</v>
      </c>
      <c r="C127" s="3" t="s">
        <v>9</v>
      </c>
      <c r="D127" s="3">
        <v>2.5</v>
      </c>
      <c r="E127" s="4" t="s">
        <v>10</v>
      </c>
      <c r="F127" s="3">
        <v>290</v>
      </c>
      <c r="G127" s="3">
        <v>3</v>
      </c>
      <c r="H127" s="3">
        <v>225</v>
      </c>
      <c r="I127" s="3">
        <v>190</v>
      </c>
      <c r="J127" s="3">
        <v>70</v>
      </c>
      <c r="K127" s="3">
        <v>380</v>
      </c>
      <c r="L127" s="3">
        <v>10</v>
      </c>
      <c r="M127" s="4" t="s">
        <v>311</v>
      </c>
      <c r="N127" s="3"/>
      <c r="O127" s="4" t="s">
        <v>12</v>
      </c>
      <c r="P127" s="3"/>
      <c r="Q127" s="4" t="s">
        <v>12</v>
      </c>
      <c r="R127" s="4" t="s">
        <v>12</v>
      </c>
    </row>
    <row r="128" spans="1:18" ht="28.5" thickBot="1">
      <c r="A128" s="3">
        <v>3043</v>
      </c>
      <c r="B128" s="4" t="s">
        <v>118</v>
      </c>
      <c r="C128" s="3" t="s">
        <v>25</v>
      </c>
      <c r="D128" s="3">
        <v>2.5</v>
      </c>
      <c r="E128" s="4" t="s">
        <v>10</v>
      </c>
      <c r="F128" s="3">
        <v>280</v>
      </c>
      <c r="G128" s="3">
        <v>3</v>
      </c>
      <c r="H128" s="3">
        <v>205</v>
      </c>
      <c r="I128" s="3">
        <v>180</v>
      </c>
      <c r="J128" s="3">
        <v>65</v>
      </c>
      <c r="K128" s="3">
        <v>350</v>
      </c>
      <c r="L128" s="3">
        <v>10</v>
      </c>
      <c r="M128" s="4" t="s">
        <v>312</v>
      </c>
      <c r="N128" s="4" t="s">
        <v>12</v>
      </c>
      <c r="O128" s="4" t="s">
        <v>12</v>
      </c>
      <c r="P128" s="3"/>
      <c r="Q128" s="3"/>
      <c r="R128" s="3"/>
    </row>
    <row r="129" spans="1:18" ht="15" thickBot="1">
      <c r="A129" s="3">
        <v>4001</v>
      </c>
      <c r="B129" s="4" t="s">
        <v>145</v>
      </c>
      <c r="C129" s="3" t="s">
        <v>14</v>
      </c>
      <c r="D129" s="3">
        <v>4</v>
      </c>
      <c r="E129" s="4" t="s">
        <v>21</v>
      </c>
      <c r="F129" s="3">
        <v>500</v>
      </c>
      <c r="G129" s="3">
        <v>3</v>
      </c>
      <c r="H129" s="3">
        <v>545</v>
      </c>
      <c r="I129" s="3">
        <v>250</v>
      </c>
      <c r="J129" s="3">
        <v>865</v>
      </c>
      <c r="K129" s="3">
        <v>455</v>
      </c>
      <c r="L129" s="3">
        <v>15</v>
      </c>
      <c r="M129" s="4" t="s">
        <v>146</v>
      </c>
      <c r="N129" s="3"/>
      <c r="O129" s="3"/>
      <c r="P129" s="4" t="s">
        <v>12</v>
      </c>
      <c r="Q129" s="3"/>
      <c r="R129" s="4" t="s">
        <v>12</v>
      </c>
    </row>
    <row r="130" spans="1:18" ht="28.5" thickBot="1">
      <c r="A130" s="3">
        <v>4002</v>
      </c>
      <c r="B130" s="4" t="s">
        <v>147</v>
      </c>
      <c r="C130" s="3" t="s">
        <v>9</v>
      </c>
      <c r="D130" s="3">
        <v>3</v>
      </c>
      <c r="E130" s="4" t="s">
        <v>21</v>
      </c>
      <c r="F130" s="3">
        <v>325</v>
      </c>
      <c r="G130" s="3">
        <v>6</v>
      </c>
      <c r="H130" s="3">
        <v>300</v>
      </c>
      <c r="I130" s="3">
        <v>120</v>
      </c>
      <c r="J130" s="3">
        <v>405</v>
      </c>
      <c r="K130" s="3">
        <v>230</v>
      </c>
      <c r="L130" s="3">
        <v>14</v>
      </c>
      <c r="M130" s="4" t="s">
        <v>148</v>
      </c>
      <c r="N130" s="3"/>
      <c r="O130" s="3"/>
      <c r="P130" s="4" t="s">
        <v>12</v>
      </c>
      <c r="Q130" s="4" t="s">
        <v>12</v>
      </c>
      <c r="R130" s="4" t="s">
        <v>12</v>
      </c>
    </row>
    <row r="131" spans="1:18" ht="28.5" thickBot="1">
      <c r="A131" s="3">
        <v>4003</v>
      </c>
      <c r="B131" s="4" t="s">
        <v>149</v>
      </c>
      <c r="C131" s="3" t="s">
        <v>9</v>
      </c>
      <c r="D131" s="3">
        <v>2.5</v>
      </c>
      <c r="E131" s="4" t="s">
        <v>27</v>
      </c>
      <c r="F131" s="3">
        <v>220</v>
      </c>
      <c r="G131" s="3">
        <v>10</v>
      </c>
      <c r="H131" s="3">
        <v>350</v>
      </c>
      <c r="I131" s="3">
        <v>445</v>
      </c>
      <c r="J131" s="3">
        <v>270</v>
      </c>
      <c r="K131" s="3">
        <v>160</v>
      </c>
      <c r="L131" s="3">
        <v>9</v>
      </c>
      <c r="M131" s="4" t="s">
        <v>150</v>
      </c>
      <c r="N131" s="3"/>
      <c r="O131" s="4" t="s">
        <v>12</v>
      </c>
      <c r="P131" s="4" t="s">
        <v>12</v>
      </c>
      <c r="Q131" s="4" t="s">
        <v>12</v>
      </c>
      <c r="R131" s="4" t="s">
        <v>12</v>
      </c>
    </row>
    <row r="132" spans="1:18" ht="28.5" thickBot="1">
      <c r="A132" s="3">
        <v>4004</v>
      </c>
      <c r="B132" s="4" t="s">
        <v>151</v>
      </c>
      <c r="C132" s="3" t="s">
        <v>9</v>
      </c>
      <c r="D132" s="3">
        <v>3</v>
      </c>
      <c r="E132" s="4" t="s">
        <v>21</v>
      </c>
      <c r="F132" s="3">
        <v>315</v>
      </c>
      <c r="G132" s="3">
        <v>8</v>
      </c>
      <c r="H132" s="3">
        <v>345</v>
      </c>
      <c r="I132" s="3">
        <v>160</v>
      </c>
      <c r="J132" s="3">
        <v>435</v>
      </c>
      <c r="K132" s="3">
        <v>265</v>
      </c>
      <c r="L132" s="3">
        <v>13</v>
      </c>
      <c r="M132" s="4" t="s">
        <v>77</v>
      </c>
      <c r="N132" s="4" t="s">
        <v>12</v>
      </c>
      <c r="O132" s="3"/>
      <c r="P132" s="4" t="s">
        <v>12</v>
      </c>
      <c r="Q132" s="4" t="s">
        <v>12</v>
      </c>
      <c r="R132" s="4" t="s">
        <v>12</v>
      </c>
    </row>
    <row r="133" spans="1:18" ht="28.5" thickBot="1">
      <c r="A133" s="3">
        <v>4005</v>
      </c>
      <c r="B133" s="4" t="s">
        <v>152</v>
      </c>
      <c r="C133" s="3" t="s">
        <v>9</v>
      </c>
      <c r="D133" s="3">
        <v>2.5</v>
      </c>
      <c r="E133" s="4" t="s">
        <v>10</v>
      </c>
      <c r="F133" s="3">
        <v>235</v>
      </c>
      <c r="G133" s="3">
        <v>8</v>
      </c>
      <c r="H133" s="3">
        <v>210</v>
      </c>
      <c r="I133" s="3">
        <v>160</v>
      </c>
      <c r="J133" s="3">
        <v>95</v>
      </c>
      <c r="K133" s="3">
        <v>265</v>
      </c>
      <c r="L133" s="3">
        <v>10</v>
      </c>
      <c r="M133" s="4" t="s">
        <v>153</v>
      </c>
      <c r="N133" s="3"/>
      <c r="O133" s="3"/>
      <c r="P133" s="4" t="s">
        <v>12</v>
      </c>
      <c r="Q133" s="4" t="s">
        <v>12</v>
      </c>
      <c r="R133" s="4" t="s">
        <v>12</v>
      </c>
    </row>
    <row r="134" spans="1:18" ht="28.5" thickBot="1">
      <c r="A134" s="3">
        <v>4006</v>
      </c>
      <c r="B134" s="4" t="s">
        <v>154</v>
      </c>
      <c r="C134" s="3" t="s">
        <v>25</v>
      </c>
      <c r="D134" s="3">
        <v>2.5</v>
      </c>
      <c r="E134" s="4" t="s">
        <v>10</v>
      </c>
      <c r="F134" s="3">
        <v>270</v>
      </c>
      <c r="G134" s="3">
        <v>4</v>
      </c>
      <c r="H134" s="3">
        <v>240</v>
      </c>
      <c r="I134" s="3">
        <v>210</v>
      </c>
      <c r="J134" s="3">
        <v>75</v>
      </c>
      <c r="K134" s="3">
        <v>410</v>
      </c>
      <c r="L134" s="3">
        <v>10</v>
      </c>
      <c r="M134" s="4" t="s">
        <v>155</v>
      </c>
      <c r="N134" s="4" t="s">
        <v>12</v>
      </c>
      <c r="O134" s="3"/>
      <c r="P134" s="4" t="s">
        <v>12</v>
      </c>
      <c r="Q134" s="3"/>
      <c r="R134" s="3"/>
    </row>
    <row r="135" spans="1:18" ht="28.5" thickBot="1">
      <c r="A135" s="3">
        <v>4007</v>
      </c>
      <c r="B135" s="4" t="s">
        <v>154</v>
      </c>
      <c r="C135" s="3" t="s">
        <v>34</v>
      </c>
      <c r="D135" s="3">
        <v>2.5</v>
      </c>
      <c r="E135" s="4" t="s">
        <v>10</v>
      </c>
      <c r="F135" s="3">
        <v>255</v>
      </c>
      <c r="G135" s="3">
        <v>4</v>
      </c>
      <c r="H135" s="3">
        <v>240</v>
      </c>
      <c r="I135" s="3">
        <v>210</v>
      </c>
      <c r="J135" s="3">
        <v>75</v>
      </c>
      <c r="K135" s="3">
        <v>410</v>
      </c>
      <c r="L135" s="3">
        <v>10</v>
      </c>
      <c r="M135" s="4" t="s">
        <v>156</v>
      </c>
      <c r="N135" s="4" t="s">
        <v>12</v>
      </c>
      <c r="O135" s="4" t="s">
        <v>12</v>
      </c>
      <c r="P135" s="3"/>
      <c r="Q135" s="3"/>
      <c r="R135" s="3"/>
    </row>
    <row r="136" spans="1:18" ht="28.5" thickBot="1">
      <c r="A136" s="3">
        <v>4008</v>
      </c>
      <c r="B136" s="4" t="s">
        <v>157</v>
      </c>
      <c r="C136" s="3" t="s">
        <v>25</v>
      </c>
      <c r="D136" s="3">
        <v>2</v>
      </c>
      <c r="E136" s="4" t="s">
        <v>27</v>
      </c>
      <c r="F136" s="3">
        <v>110</v>
      </c>
      <c r="G136" s="3">
        <v>13</v>
      </c>
      <c r="H136" s="3">
        <v>215</v>
      </c>
      <c r="I136" s="3">
        <v>270</v>
      </c>
      <c r="J136" s="3">
        <v>165</v>
      </c>
      <c r="K136" s="3">
        <v>100</v>
      </c>
      <c r="L136" s="3">
        <v>9</v>
      </c>
      <c r="M136" s="4" t="s">
        <v>158</v>
      </c>
      <c r="N136" s="4" t="s">
        <v>12</v>
      </c>
      <c r="O136" s="4" t="s">
        <v>12</v>
      </c>
      <c r="P136" s="4" t="s">
        <v>12</v>
      </c>
      <c r="Q136" s="3"/>
      <c r="R136" s="3"/>
    </row>
    <row r="137" spans="1:18" ht="28.5" thickBot="1">
      <c r="A137" s="3">
        <v>4009</v>
      </c>
      <c r="B137" s="4" t="s">
        <v>157</v>
      </c>
      <c r="C137" s="3" t="s">
        <v>34</v>
      </c>
      <c r="D137" s="3">
        <v>2</v>
      </c>
      <c r="E137" s="4" t="s">
        <v>27</v>
      </c>
      <c r="F137" s="3">
        <v>110</v>
      </c>
      <c r="G137" s="3">
        <v>13</v>
      </c>
      <c r="H137" s="3">
        <v>195</v>
      </c>
      <c r="I137" s="3">
        <v>250</v>
      </c>
      <c r="J137" s="3">
        <v>150</v>
      </c>
      <c r="K137" s="3">
        <v>90</v>
      </c>
      <c r="L137" s="3">
        <v>9</v>
      </c>
      <c r="M137" s="4" t="s">
        <v>94</v>
      </c>
      <c r="N137" s="4" t="s">
        <v>12</v>
      </c>
      <c r="O137" s="4" t="s">
        <v>12</v>
      </c>
      <c r="P137" s="3"/>
      <c r="Q137" s="3"/>
      <c r="R137" s="3"/>
    </row>
    <row r="138" spans="1:18" ht="28.5" thickBot="1">
      <c r="A138" s="3">
        <v>4010</v>
      </c>
      <c r="B138" s="4" t="s">
        <v>159</v>
      </c>
      <c r="C138" s="3" t="s">
        <v>25</v>
      </c>
      <c r="D138" s="3">
        <v>2</v>
      </c>
      <c r="E138" s="4" t="s">
        <v>27</v>
      </c>
      <c r="F138" s="3">
        <v>95</v>
      </c>
      <c r="G138" s="3">
        <v>14</v>
      </c>
      <c r="H138" s="3">
        <v>175</v>
      </c>
      <c r="I138" s="3">
        <v>225</v>
      </c>
      <c r="J138" s="3">
        <v>135</v>
      </c>
      <c r="K138" s="3">
        <v>80</v>
      </c>
      <c r="L138" s="3">
        <v>9</v>
      </c>
      <c r="M138" s="4" t="s">
        <v>137</v>
      </c>
      <c r="N138" s="4" t="s">
        <v>12</v>
      </c>
      <c r="O138" s="4" t="s">
        <v>12</v>
      </c>
      <c r="P138" s="4" t="s">
        <v>12</v>
      </c>
      <c r="Q138" s="3"/>
      <c r="R138" s="3"/>
    </row>
    <row r="139" spans="1:18" ht="28.5" thickBot="1">
      <c r="A139" s="3">
        <v>4011</v>
      </c>
      <c r="B139" s="4" t="s">
        <v>159</v>
      </c>
      <c r="C139" s="3" t="s">
        <v>34</v>
      </c>
      <c r="D139" s="3">
        <v>2</v>
      </c>
      <c r="E139" s="4" t="s">
        <v>27</v>
      </c>
      <c r="F139" s="3">
        <v>95</v>
      </c>
      <c r="G139" s="3">
        <v>13</v>
      </c>
      <c r="H139" s="3">
        <v>175</v>
      </c>
      <c r="I139" s="3">
        <v>225</v>
      </c>
      <c r="J139" s="3">
        <v>135</v>
      </c>
      <c r="K139" s="3">
        <v>80</v>
      </c>
      <c r="L139" s="3">
        <v>9</v>
      </c>
      <c r="M139" s="4" t="s">
        <v>138</v>
      </c>
      <c r="N139" s="4" t="s">
        <v>12</v>
      </c>
      <c r="O139" s="4" t="s">
        <v>12</v>
      </c>
      <c r="P139" s="3"/>
      <c r="Q139" s="3"/>
      <c r="R139" s="3"/>
    </row>
    <row r="140" spans="1:18" ht="28.5" thickBot="1">
      <c r="A140" s="3">
        <v>4012</v>
      </c>
      <c r="B140" s="4" t="s">
        <v>160</v>
      </c>
      <c r="C140" s="3" t="s">
        <v>25</v>
      </c>
      <c r="D140" s="3">
        <v>2</v>
      </c>
      <c r="E140" s="4" t="s">
        <v>52</v>
      </c>
      <c r="F140" s="3">
        <v>35</v>
      </c>
      <c r="G140" s="3">
        <v>14</v>
      </c>
      <c r="H140" s="3">
        <v>95</v>
      </c>
      <c r="I140" s="3">
        <v>45</v>
      </c>
      <c r="J140" s="3">
        <v>45</v>
      </c>
      <c r="K140" s="3">
        <v>45</v>
      </c>
      <c r="L140" s="3">
        <v>8</v>
      </c>
      <c r="M140" s="4" t="s">
        <v>65</v>
      </c>
      <c r="N140" s="4" t="s">
        <v>12</v>
      </c>
      <c r="O140" s="4" t="s">
        <v>12</v>
      </c>
      <c r="P140" s="4" t="s">
        <v>12</v>
      </c>
      <c r="Q140" s="3"/>
      <c r="R140" s="3"/>
    </row>
    <row r="141" spans="1:18" ht="28.5" thickBot="1">
      <c r="A141" s="3">
        <v>4013</v>
      </c>
      <c r="B141" s="4" t="s">
        <v>160</v>
      </c>
      <c r="C141" s="3" t="s">
        <v>34</v>
      </c>
      <c r="D141" s="3">
        <v>2</v>
      </c>
      <c r="E141" s="4" t="s">
        <v>52</v>
      </c>
      <c r="F141" s="3">
        <v>35</v>
      </c>
      <c r="G141" s="3">
        <v>13</v>
      </c>
      <c r="H141" s="3">
        <v>95</v>
      </c>
      <c r="I141" s="3">
        <v>45</v>
      </c>
      <c r="J141" s="3">
        <v>45</v>
      </c>
      <c r="K141" s="3">
        <v>45</v>
      </c>
      <c r="L141" s="3">
        <v>8</v>
      </c>
      <c r="M141" s="4" t="s">
        <v>161</v>
      </c>
      <c r="N141" s="4" t="s">
        <v>12</v>
      </c>
      <c r="O141" s="4" t="s">
        <v>12</v>
      </c>
      <c r="P141" s="3"/>
      <c r="Q141" s="3"/>
      <c r="R141" s="3"/>
    </row>
    <row r="142" spans="1:18" ht="28.5" thickBot="1">
      <c r="A142" s="3">
        <v>4014</v>
      </c>
      <c r="B142" s="4" t="s">
        <v>162</v>
      </c>
      <c r="C142" s="3" t="s">
        <v>25</v>
      </c>
      <c r="D142" s="3">
        <v>1.5</v>
      </c>
      <c r="E142" s="4" t="s">
        <v>27</v>
      </c>
      <c r="F142" s="3">
        <v>105</v>
      </c>
      <c r="G142" s="3">
        <v>3</v>
      </c>
      <c r="H142" s="3">
        <v>155</v>
      </c>
      <c r="I142" s="3">
        <v>235</v>
      </c>
      <c r="J142" s="3">
        <v>135</v>
      </c>
      <c r="K142" s="3">
        <v>70</v>
      </c>
      <c r="L142" s="3">
        <v>9</v>
      </c>
      <c r="M142" s="4" t="s">
        <v>163</v>
      </c>
      <c r="N142" s="4" t="s">
        <v>12</v>
      </c>
      <c r="O142" s="4" t="s">
        <v>12</v>
      </c>
      <c r="P142" s="4" t="s">
        <v>12</v>
      </c>
      <c r="Q142" s="3"/>
      <c r="R142" s="3"/>
    </row>
    <row r="143" spans="1:18" ht="28.5" thickBot="1">
      <c r="A143" s="3">
        <v>4015</v>
      </c>
      <c r="B143" s="4" t="s">
        <v>162</v>
      </c>
      <c r="C143" s="3" t="s">
        <v>34</v>
      </c>
      <c r="D143" s="3">
        <v>1.5</v>
      </c>
      <c r="E143" s="4" t="s">
        <v>27</v>
      </c>
      <c r="F143" s="3">
        <v>105</v>
      </c>
      <c r="G143" s="3">
        <v>3</v>
      </c>
      <c r="H143" s="3">
        <v>145</v>
      </c>
      <c r="I143" s="3">
        <v>245</v>
      </c>
      <c r="J143" s="3">
        <v>125</v>
      </c>
      <c r="K143" s="3">
        <v>45</v>
      </c>
      <c r="L143" s="3">
        <v>9</v>
      </c>
      <c r="M143" s="4" t="s">
        <v>94</v>
      </c>
      <c r="N143" s="4" t="s">
        <v>12</v>
      </c>
      <c r="O143" s="3"/>
      <c r="P143" s="3"/>
      <c r="Q143" s="3"/>
      <c r="R143" s="3"/>
    </row>
    <row r="144" spans="1:18" ht="28.5" thickBot="1">
      <c r="A144" s="3">
        <v>4016</v>
      </c>
      <c r="B144" s="4" t="s">
        <v>164</v>
      </c>
      <c r="C144" s="3" t="s">
        <v>25</v>
      </c>
      <c r="D144" s="3">
        <v>1.5</v>
      </c>
      <c r="E144" s="4" t="s">
        <v>10</v>
      </c>
      <c r="F144" s="3">
        <v>120</v>
      </c>
      <c r="G144" s="3">
        <v>2</v>
      </c>
      <c r="H144" s="3">
        <v>80</v>
      </c>
      <c r="I144" s="3">
        <v>70</v>
      </c>
      <c r="J144" s="3">
        <v>35</v>
      </c>
      <c r="K144" s="3">
        <v>125</v>
      </c>
      <c r="L144" s="3">
        <v>10</v>
      </c>
      <c r="M144" s="4" t="s">
        <v>165</v>
      </c>
      <c r="N144" s="4" t="s">
        <v>12</v>
      </c>
      <c r="O144" s="4" t="s">
        <v>12</v>
      </c>
      <c r="P144" s="4" t="s">
        <v>12</v>
      </c>
      <c r="Q144" s="3"/>
      <c r="R144" s="3"/>
    </row>
    <row r="145" spans="1:18" ht="28.5" thickBot="1">
      <c r="A145" s="3">
        <v>4017</v>
      </c>
      <c r="B145" s="4" t="s">
        <v>164</v>
      </c>
      <c r="C145" s="3" t="s">
        <v>34</v>
      </c>
      <c r="D145" s="3">
        <v>1.5</v>
      </c>
      <c r="E145" s="4" t="s">
        <v>10</v>
      </c>
      <c r="F145" s="3">
        <v>110</v>
      </c>
      <c r="G145" s="3">
        <v>2</v>
      </c>
      <c r="H145" s="3">
        <v>80</v>
      </c>
      <c r="I145" s="3">
        <v>70</v>
      </c>
      <c r="J145" s="3">
        <v>35</v>
      </c>
      <c r="K145" s="3">
        <v>125</v>
      </c>
      <c r="L145" s="3">
        <v>10</v>
      </c>
      <c r="M145" s="4" t="s">
        <v>166</v>
      </c>
      <c r="N145" s="4" t="s">
        <v>12</v>
      </c>
      <c r="O145" s="3"/>
      <c r="P145" s="3"/>
      <c r="Q145" s="3"/>
      <c r="R145" s="3"/>
    </row>
    <row r="146" spans="1:18" ht="28.5" thickBot="1">
      <c r="A146" s="3">
        <v>4018</v>
      </c>
      <c r="B146" s="4" t="s">
        <v>167</v>
      </c>
      <c r="C146" s="3" t="s">
        <v>25</v>
      </c>
      <c r="D146" s="3">
        <v>2</v>
      </c>
      <c r="E146" s="4" t="s">
        <v>21</v>
      </c>
      <c r="F146" s="3">
        <v>215</v>
      </c>
      <c r="G146" s="3">
        <v>1</v>
      </c>
      <c r="H146" s="3">
        <v>185</v>
      </c>
      <c r="I146" s="3">
        <v>85</v>
      </c>
      <c r="J146" s="3">
        <v>265</v>
      </c>
      <c r="K146" s="3">
        <v>160</v>
      </c>
      <c r="L146" s="3">
        <v>14</v>
      </c>
      <c r="M146" s="4" t="s">
        <v>168</v>
      </c>
      <c r="N146" s="4" t="s">
        <v>12</v>
      </c>
      <c r="O146" s="4" t="s">
        <v>12</v>
      </c>
      <c r="P146" s="4" t="s">
        <v>12</v>
      </c>
      <c r="Q146" s="3"/>
      <c r="R146" s="3"/>
    </row>
    <row r="147" spans="1:18" ht="28.5" thickBot="1">
      <c r="A147" s="3">
        <v>4019</v>
      </c>
      <c r="B147" s="4" t="s">
        <v>167</v>
      </c>
      <c r="C147" s="3" t="s">
        <v>34</v>
      </c>
      <c r="D147" s="3">
        <v>2</v>
      </c>
      <c r="E147" s="4" t="s">
        <v>21</v>
      </c>
      <c r="F147" s="3">
        <v>205</v>
      </c>
      <c r="G147" s="3">
        <v>1</v>
      </c>
      <c r="H147" s="3">
        <v>180</v>
      </c>
      <c r="I147" s="3">
        <v>80</v>
      </c>
      <c r="J147" s="3">
        <v>270</v>
      </c>
      <c r="K147" s="3">
        <v>155</v>
      </c>
      <c r="L147" s="3">
        <v>14</v>
      </c>
      <c r="M147" s="4" t="s">
        <v>57</v>
      </c>
      <c r="N147" s="4" t="s">
        <v>12</v>
      </c>
      <c r="O147" s="4" t="s">
        <v>12</v>
      </c>
      <c r="P147" s="3"/>
      <c r="Q147" s="3"/>
      <c r="R147" s="3"/>
    </row>
    <row r="148" spans="1:18" ht="28.5" thickBot="1">
      <c r="A148" s="3">
        <v>4020</v>
      </c>
      <c r="B148" s="4" t="s">
        <v>169</v>
      </c>
      <c r="C148" s="3" t="s">
        <v>25</v>
      </c>
      <c r="D148" s="3">
        <v>2.5</v>
      </c>
      <c r="E148" s="4" t="s">
        <v>27</v>
      </c>
      <c r="F148" s="3">
        <v>275</v>
      </c>
      <c r="G148" s="3">
        <v>3</v>
      </c>
      <c r="H148" s="3">
        <v>155</v>
      </c>
      <c r="I148" s="3">
        <v>265</v>
      </c>
      <c r="J148" s="3">
        <v>135</v>
      </c>
      <c r="K148" s="3">
        <v>45</v>
      </c>
      <c r="L148" s="3">
        <v>9</v>
      </c>
      <c r="M148" s="4" t="s">
        <v>170</v>
      </c>
      <c r="N148" s="4" t="s">
        <v>12</v>
      </c>
      <c r="O148" s="4" t="s">
        <v>12</v>
      </c>
      <c r="P148" s="4" t="s">
        <v>12</v>
      </c>
      <c r="Q148" s="3"/>
      <c r="R148" s="3"/>
    </row>
    <row r="149" spans="1:18" ht="28.5" thickBot="1">
      <c r="A149" s="3">
        <v>4021</v>
      </c>
      <c r="B149" s="4" t="s">
        <v>169</v>
      </c>
      <c r="C149" s="3" t="s">
        <v>34</v>
      </c>
      <c r="D149" s="3">
        <v>2.5</v>
      </c>
      <c r="E149" s="4" t="s">
        <v>27</v>
      </c>
      <c r="F149" s="3">
        <v>260</v>
      </c>
      <c r="G149" s="3">
        <v>3</v>
      </c>
      <c r="H149" s="3">
        <v>155</v>
      </c>
      <c r="I149" s="3">
        <v>265</v>
      </c>
      <c r="J149" s="3">
        <v>135</v>
      </c>
      <c r="K149" s="3">
        <v>45</v>
      </c>
      <c r="L149" s="3">
        <v>9</v>
      </c>
      <c r="M149" s="4" t="s">
        <v>171</v>
      </c>
      <c r="N149" s="4" t="s">
        <v>12</v>
      </c>
      <c r="O149" s="4" t="s">
        <v>12</v>
      </c>
      <c r="P149" s="3"/>
      <c r="Q149" s="3"/>
      <c r="R149" s="3"/>
    </row>
    <row r="150" spans="1:18" ht="28.5" thickBot="1">
      <c r="A150" s="3">
        <v>4022</v>
      </c>
      <c r="B150" s="4" t="s">
        <v>172</v>
      </c>
      <c r="C150" s="3" t="s">
        <v>25</v>
      </c>
      <c r="D150" s="3">
        <v>2</v>
      </c>
      <c r="E150" s="4" t="s">
        <v>21</v>
      </c>
      <c r="F150" s="3">
        <v>200</v>
      </c>
      <c r="G150" s="3">
        <v>2</v>
      </c>
      <c r="H150" s="3">
        <v>205</v>
      </c>
      <c r="I150" s="3">
        <v>95</v>
      </c>
      <c r="J150" s="3">
        <v>315</v>
      </c>
      <c r="K150" s="3">
        <v>180</v>
      </c>
      <c r="L150" s="3">
        <v>14</v>
      </c>
      <c r="M150" s="4" t="s">
        <v>46</v>
      </c>
      <c r="N150" s="4" t="s">
        <v>12</v>
      </c>
      <c r="O150" s="4" t="s">
        <v>12</v>
      </c>
      <c r="P150" s="4" t="s">
        <v>12</v>
      </c>
      <c r="Q150" s="3"/>
      <c r="R150" s="3"/>
    </row>
    <row r="151" spans="1:18" ht="28.5" thickBot="1">
      <c r="A151" s="3">
        <v>4023</v>
      </c>
      <c r="B151" s="4" t="s">
        <v>172</v>
      </c>
      <c r="C151" s="3" t="s">
        <v>34</v>
      </c>
      <c r="D151" s="3">
        <v>2</v>
      </c>
      <c r="E151" s="4" t="s">
        <v>21</v>
      </c>
      <c r="F151" s="3">
        <v>195</v>
      </c>
      <c r="G151" s="3">
        <v>2</v>
      </c>
      <c r="H151" s="3">
        <v>195</v>
      </c>
      <c r="I151" s="3">
        <v>90</v>
      </c>
      <c r="J151" s="3">
        <v>300</v>
      </c>
      <c r="K151" s="3">
        <v>170</v>
      </c>
      <c r="L151" s="3">
        <v>14</v>
      </c>
      <c r="M151" s="4" t="s">
        <v>107</v>
      </c>
      <c r="N151" s="4" t="s">
        <v>12</v>
      </c>
      <c r="O151" s="3"/>
      <c r="P151" s="3"/>
      <c r="Q151" s="3"/>
      <c r="R151" s="3"/>
    </row>
    <row r="152" spans="1:18" ht="15" thickBot="1">
      <c r="A152" s="3">
        <v>4024</v>
      </c>
      <c r="B152" s="4" t="s">
        <v>226</v>
      </c>
      <c r="C152" s="3" t="s">
        <v>14</v>
      </c>
      <c r="D152" s="3">
        <v>1</v>
      </c>
      <c r="E152" s="4" t="s">
        <v>52</v>
      </c>
      <c r="F152" s="3">
        <v>10</v>
      </c>
      <c r="G152" s="3">
        <v>10</v>
      </c>
      <c r="H152" s="3">
        <v>100</v>
      </c>
      <c r="I152" s="3">
        <v>85</v>
      </c>
      <c r="J152" s="3">
        <v>85</v>
      </c>
      <c r="K152" s="3">
        <v>85</v>
      </c>
      <c r="L152" s="3">
        <v>8</v>
      </c>
      <c r="M152" s="4" t="s">
        <v>227</v>
      </c>
      <c r="N152" s="3"/>
      <c r="O152" s="4" t="s">
        <v>12</v>
      </c>
      <c r="P152" s="4" t="s">
        <v>12</v>
      </c>
      <c r="Q152" s="3"/>
      <c r="R152" s="4" t="s">
        <v>12</v>
      </c>
    </row>
    <row r="153" spans="1:18" ht="28.5" thickBot="1">
      <c r="A153" s="3">
        <v>4025</v>
      </c>
      <c r="B153" s="4" t="s">
        <v>228</v>
      </c>
      <c r="C153" s="3" t="s">
        <v>14</v>
      </c>
      <c r="D153" s="3">
        <v>3.5</v>
      </c>
      <c r="E153" s="4" t="s">
        <v>52</v>
      </c>
      <c r="F153" s="3">
        <v>380</v>
      </c>
      <c r="G153" s="3">
        <v>19</v>
      </c>
      <c r="H153" s="3">
        <v>135</v>
      </c>
      <c r="I153" s="3">
        <v>740</v>
      </c>
      <c r="J153" s="3">
        <v>740</v>
      </c>
      <c r="K153" s="3">
        <v>740</v>
      </c>
      <c r="L153" s="3">
        <v>8</v>
      </c>
      <c r="M153" s="4" t="s">
        <v>229</v>
      </c>
      <c r="N153" s="4" t="s">
        <v>12</v>
      </c>
      <c r="O153" s="3"/>
      <c r="P153" s="4" t="s">
        <v>12</v>
      </c>
      <c r="Q153" s="3"/>
      <c r="R153" s="4" t="s">
        <v>12</v>
      </c>
    </row>
    <row r="154" spans="1:18" ht="28.5" thickBot="1">
      <c r="A154" s="3">
        <v>4026</v>
      </c>
      <c r="B154" s="4" t="s">
        <v>149</v>
      </c>
      <c r="C154" s="3" t="s">
        <v>9</v>
      </c>
      <c r="D154" s="3">
        <v>2.5</v>
      </c>
      <c r="E154" s="4" t="s">
        <v>21</v>
      </c>
      <c r="F154" s="3">
        <v>220</v>
      </c>
      <c r="G154" s="3">
        <v>10</v>
      </c>
      <c r="H154" s="3">
        <v>350</v>
      </c>
      <c r="I154" s="3">
        <v>160</v>
      </c>
      <c r="J154" s="3">
        <v>445</v>
      </c>
      <c r="K154" s="3">
        <v>270</v>
      </c>
      <c r="L154" s="3">
        <v>13</v>
      </c>
      <c r="M154" s="4" t="s">
        <v>230</v>
      </c>
      <c r="N154" s="3"/>
      <c r="O154" s="3"/>
      <c r="P154" s="4" t="s">
        <v>12</v>
      </c>
      <c r="Q154" s="4" t="s">
        <v>12</v>
      </c>
      <c r="R154" s="4" t="s">
        <v>12</v>
      </c>
    </row>
    <row r="155" spans="1:18" ht="28.5" thickBot="1">
      <c r="A155" s="3">
        <v>4027</v>
      </c>
      <c r="B155" s="4" t="s">
        <v>149</v>
      </c>
      <c r="C155" s="3" t="s">
        <v>25</v>
      </c>
      <c r="D155" s="3">
        <v>2.5</v>
      </c>
      <c r="E155" s="4" t="s">
        <v>21</v>
      </c>
      <c r="F155" s="3">
        <v>205</v>
      </c>
      <c r="G155" s="3">
        <v>9</v>
      </c>
      <c r="H155" s="3">
        <v>350</v>
      </c>
      <c r="I155" s="3">
        <v>160</v>
      </c>
      <c r="J155" s="3">
        <v>445</v>
      </c>
      <c r="K155" s="3">
        <v>270</v>
      </c>
      <c r="L155" s="3">
        <v>13</v>
      </c>
      <c r="M155" s="4" t="s">
        <v>231</v>
      </c>
      <c r="N155" s="4" t="s">
        <v>12</v>
      </c>
      <c r="O155" s="4" t="s">
        <v>12</v>
      </c>
      <c r="P155" s="4" t="s">
        <v>12</v>
      </c>
      <c r="Q155" s="3"/>
      <c r="R155" s="3"/>
    </row>
    <row r="156" spans="1:18" ht="28.5" thickBot="1">
      <c r="A156" s="3">
        <v>4028</v>
      </c>
      <c r="B156" s="4" t="s">
        <v>169</v>
      </c>
      <c r="C156" s="3" t="s">
        <v>9</v>
      </c>
      <c r="D156" s="3">
        <v>1.5</v>
      </c>
      <c r="E156" s="4" t="s">
        <v>27</v>
      </c>
      <c r="F156" s="3">
        <v>175</v>
      </c>
      <c r="G156" s="3">
        <v>3</v>
      </c>
      <c r="H156" s="3">
        <v>110</v>
      </c>
      <c r="I156" s="3">
        <v>185</v>
      </c>
      <c r="J156" s="3">
        <v>95</v>
      </c>
      <c r="K156" s="3">
        <v>35</v>
      </c>
      <c r="L156" s="3">
        <v>9</v>
      </c>
      <c r="M156" s="4" t="s">
        <v>313</v>
      </c>
      <c r="N156" s="4" t="s">
        <v>12</v>
      </c>
      <c r="O156" s="4" t="s">
        <v>12</v>
      </c>
      <c r="P156" s="4" t="s">
        <v>12</v>
      </c>
      <c r="Q156" s="4" t="s">
        <v>12</v>
      </c>
      <c r="R156" s="4" t="s">
        <v>12</v>
      </c>
    </row>
    <row r="157" spans="1:18" ht="28.5" thickBot="1">
      <c r="A157" s="3">
        <v>4029</v>
      </c>
      <c r="B157" s="4" t="s">
        <v>154</v>
      </c>
      <c r="C157" s="3" t="s">
        <v>9</v>
      </c>
      <c r="D157" s="3">
        <v>3</v>
      </c>
      <c r="E157" s="4" t="s">
        <v>10</v>
      </c>
      <c r="F157" s="3">
        <v>335</v>
      </c>
      <c r="G157" s="3">
        <v>5</v>
      </c>
      <c r="H157" s="3">
        <v>310</v>
      </c>
      <c r="I157" s="3">
        <v>270</v>
      </c>
      <c r="J157" s="3">
        <v>95</v>
      </c>
      <c r="K157" s="3">
        <v>525</v>
      </c>
      <c r="L157" s="3">
        <v>10</v>
      </c>
      <c r="M157" s="4" t="s">
        <v>314</v>
      </c>
      <c r="N157" s="4" t="s">
        <v>12</v>
      </c>
      <c r="O157" s="4" t="s">
        <v>12</v>
      </c>
      <c r="P157" s="4" t="s">
        <v>12</v>
      </c>
      <c r="Q157" s="4" t="s">
        <v>12</v>
      </c>
      <c r="R157" s="4" t="s">
        <v>12</v>
      </c>
    </row>
    <row r="158" spans="1:18" ht="28.5" thickBot="1">
      <c r="A158" s="3">
        <v>4030</v>
      </c>
      <c r="B158" s="4" t="s">
        <v>315</v>
      </c>
      <c r="C158" s="3" t="s">
        <v>9</v>
      </c>
      <c r="D158" s="3">
        <v>1</v>
      </c>
      <c r="E158" s="4" t="s">
        <v>52</v>
      </c>
      <c r="F158" s="3">
        <v>10</v>
      </c>
      <c r="G158" s="3">
        <v>10</v>
      </c>
      <c r="H158" s="3">
        <v>125</v>
      </c>
      <c r="I158" s="3">
        <v>105</v>
      </c>
      <c r="J158" s="3">
        <v>105</v>
      </c>
      <c r="K158" s="3">
        <v>105</v>
      </c>
      <c r="L158" s="3">
        <v>8</v>
      </c>
      <c r="M158" s="4" t="s">
        <v>316</v>
      </c>
      <c r="N158" s="3"/>
      <c r="O158" s="3"/>
      <c r="P158" s="4" t="s">
        <v>12</v>
      </c>
      <c r="Q158" s="4" t="s">
        <v>12</v>
      </c>
      <c r="R158" s="4" t="s">
        <v>12</v>
      </c>
    </row>
  </sheetData>
  <autoFilter ref="A1:R126"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3"/>
  <sheetViews>
    <sheetView workbookViewId="0" topLeftCell="A22">
      <selection activeCell="I42" sqref="I42"/>
    </sheetView>
  </sheetViews>
  <sheetFormatPr defaultColWidth="9.00390625" defaultRowHeight="13.5"/>
  <cols>
    <col min="1" max="1" width="6.375" style="9" customWidth="1"/>
    <col min="2" max="5" width="6.50390625" style="9" bestFit="1" customWidth="1"/>
    <col min="6" max="6" width="9.00390625" style="9" customWidth="1"/>
    <col min="7" max="7" width="5.375" style="9" customWidth="1"/>
    <col min="8" max="8" width="9.00390625" style="9" customWidth="1"/>
    <col min="9" max="9" width="10.875" style="9" customWidth="1"/>
    <col min="10" max="10" width="11.00390625" style="9" customWidth="1"/>
    <col min="11" max="11" width="9.00390625" style="9" customWidth="1"/>
    <col min="12" max="12" width="8.125" style="9" customWidth="1"/>
    <col min="13" max="16384" width="9.00390625" style="9" customWidth="1"/>
  </cols>
  <sheetData>
    <row r="1" ht="12">
      <c r="A1" s="9" t="s">
        <v>192</v>
      </c>
    </row>
    <row r="2" spans="1:12" ht="24">
      <c r="A2" s="62" t="s">
        <v>182</v>
      </c>
      <c r="B2" s="62" t="s">
        <v>183</v>
      </c>
      <c r="C2" s="62" t="s">
        <v>184</v>
      </c>
      <c r="D2" s="62" t="s">
        <v>185</v>
      </c>
      <c r="E2" s="62" t="s">
        <v>186</v>
      </c>
      <c r="F2" s="62" t="s">
        <v>187</v>
      </c>
      <c r="G2" s="62" t="s">
        <v>188</v>
      </c>
      <c r="H2" s="62" t="s">
        <v>189</v>
      </c>
      <c r="I2" s="62" t="s">
        <v>190</v>
      </c>
      <c r="J2" s="62" t="s">
        <v>197</v>
      </c>
      <c r="K2" s="62" t="s">
        <v>198</v>
      </c>
      <c r="L2" s="62" t="s">
        <v>199</v>
      </c>
    </row>
    <row r="3" spans="1:12" ht="12.75">
      <c r="A3" s="61">
        <v>1</v>
      </c>
      <c r="B3" s="63">
        <v>10</v>
      </c>
      <c r="C3" s="63">
        <v>35</v>
      </c>
      <c r="D3" s="63">
        <v>40</v>
      </c>
      <c r="E3" s="63">
        <v>15</v>
      </c>
      <c r="F3" s="64">
        <v>0.0015625</v>
      </c>
      <c r="G3" s="63">
        <v>1</v>
      </c>
      <c r="H3" s="63">
        <v>6</v>
      </c>
      <c r="I3" s="63">
        <v>6</v>
      </c>
      <c r="J3" s="24">
        <f>B3+C3+D3+E3</f>
        <v>100</v>
      </c>
      <c r="K3" s="24">
        <f>J3/I3</f>
        <v>16.666666666666668</v>
      </c>
      <c r="L3" s="24">
        <f>K3/24</f>
        <v>0.6944444444444445</v>
      </c>
    </row>
    <row r="4" spans="1:12" ht="12.75">
      <c r="A4" s="61">
        <v>2</v>
      </c>
      <c r="B4" s="63">
        <v>25</v>
      </c>
      <c r="C4" s="63">
        <v>88</v>
      </c>
      <c r="D4" s="63">
        <v>100</v>
      </c>
      <c r="E4" s="63">
        <v>38</v>
      </c>
      <c r="F4" s="64">
        <v>0.002893518518518519</v>
      </c>
      <c r="G4" s="63">
        <v>2</v>
      </c>
      <c r="H4" s="63">
        <v>14</v>
      </c>
      <c r="I4" s="63">
        <v>8</v>
      </c>
      <c r="J4" s="24">
        <f aca="true" t="shared" si="0" ref="J4:J17">B4+C4+D4+E4</f>
        <v>251</v>
      </c>
      <c r="K4" s="24">
        <f aca="true" t="shared" si="1" ref="K4:K17">J4/I4</f>
        <v>31.375</v>
      </c>
      <c r="L4" s="24">
        <f aca="true" t="shared" si="2" ref="L4:L67">K4/24</f>
        <v>1.3072916666666667</v>
      </c>
    </row>
    <row r="5" spans="1:12" ht="12.75">
      <c r="A5" s="61">
        <v>3</v>
      </c>
      <c r="B5" s="63">
        <v>58</v>
      </c>
      <c r="C5" s="63">
        <v>202</v>
      </c>
      <c r="D5" s="63">
        <v>230</v>
      </c>
      <c r="E5" s="63">
        <v>86</v>
      </c>
      <c r="F5" s="64">
        <v>0.00636574074074074</v>
      </c>
      <c r="G5" s="63">
        <v>2</v>
      </c>
      <c r="H5" s="63">
        <v>25</v>
      </c>
      <c r="I5" s="63">
        <v>11</v>
      </c>
      <c r="J5" s="24">
        <f t="shared" si="0"/>
        <v>576</v>
      </c>
      <c r="K5" s="24">
        <f t="shared" si="1"/>
        <v>52.36363636363637</v>
      </c>
      <c r="L5" s="24">
        <f t="shared" si="2"/>
        <v>2.181818181818182</v>
      </c>
    </row>
    <row r="6" spans="1:12" ht="12.75">
      <c r="A6" s="61">
        <v>4</v>
      </c>
      <c r="B6" s="63">
        <v>173</v>
      </c>
      <c r="C6" s="63">
        <v>604</v>
      </c>
      <c r="D6" s="63">
        <v>690</v>
      </c>
      <c r="E6" s="63">
        <v>259</v>
      </c>
      <c r="F6" s="64">
        <v>0.01273148148148148</v>
      </c>
      <c r="G6" s="63">
        <v>3</v>
      </c>
      <c r="H6" s="63">
        <v>50</v>
      </c>
      <c r="I6" s="63">
        <v>25</v>
      </c>
      <c r="J6" s="24">
        <f t="shared" si="0"/>
        <v>1726</v>
      </c>
      <c r="K6" s="24">
        <f t="shared" si="1"/>
        <v>69.04</v>
      </c>
      <c r="L6" s="24">
        <f t="shared" si="2"/>
        <v>2.876666666666667</v>
      </c>
    </row>
    <row r="7" spans="1:12" ht="12.75">
      <c r="A7" s="61">
        <v>5</v>
      </c>
      <c r="B7" s="63">
        <v>431</v>
      </c>
      <c r="C7" s="63">
        <v>1510</v>
      </c>
      <c r="D7" s="63">
        <v>1725</v>
      </c>
      <c r="E7" s="63">
        <v>647</v>
      </c>
      <c r="F7" s="64">
        <v>0.02546296296296296</v>
      </c>
      <c r="G7" s="63">
        <v>3</v>
      </c>
      <c r="H7" s="63">
        <v>80</v>
      </c>
      <c r="I7" s="63">
        <v>30</v>
      </c>
      <c r="J7" s="24">
        <f t="shared" si="0"/>
        <v>4313</v>
      </c>
      <c r="K7" s="24">
        <f t="shared" si="1"/>
        <v>143.76666666666668</v>
      </c>
      <c r="L7" s="24">
        <f t="shared" si="2"/>
        <v>5.990277777777778</v>
      </c>
    </row>
    <row r="8" spans="1:12" ht="12.75">
      <c r="A8" s="61">
        <v>6</v>
      </c>
      <c r="B8" s="63">
        <v>1466</v>
      </c>
      <c r="C8" s="63">
        <v>2847</v>
      </c>
      <c r="D8" s="63">
        <v>3019</v>
      </c>
      <c r="E8" s="63">
        <v>1294</v>
      </c>
      <c r="F8" s="64">
        <v>0.04837962962962963</v>
      </c>
      <c r="G8" s="63">
        <v>3</v>
      </c>
      <c r="H8" s="63">
        <v>117</v>
      </c>
      <c r="I8" s="63">
        <v>37</v>
      </c>
      <c r="J8" s="24">
        <f t="shared" si="0"/>
        <v>8626</v>
      </c>
      <c r="K8" s="24">
        <f t="shared" si="1"/>
        <v>233.13513513513513</v>
      </c>
      <c r="L8" s="24">
        <f t="shared" si="2"/>
        <v>9.713963963963964</v>
      </c>
    </row>
    <row r="9" spans="1:12" ht="12.75">
      <c r="A9" s="61">
        <v>7</v>
      </c>
      <c r="B9" s="63">
        <v>2493</v>
      </c>
      <c r="C9" s="63">
        <v>4839</v>
      </c>
      <c r="D9" s="63">
        <v>5132</v>
      </c>
      <c r="E9" s="63">
        <v>2200</v>
      </c>
      <c r="F9" s="64">
        <v>0.09192129629629629</v>
      </c>
      <c r="G9" s="63">
        <v>5</v>
      </c>
      <c r="H9" s="63">
        <v>162</v>
      </c>
      <c r="I9" s="63">
        <v>45</v>
      </c>
      <c r="J9" s="24">
        <f t="shared" si="0"/>
        <v>14664</v>
      </c>
      <c r="K9" s="24">
        <f t="shared" si="1"/>
        <v>325.8666666666667</v>
      </c>
      <c r="L9" s="24">
        <f t="shared" si="2"/>
        <v>13.577777777777778</v>
      </c>
    </row>
    <row r="10" spans="1:12" ht="12.75">
      <c r="A10" s="61">
        <v>8</v>
      </c>
      <c r="B10" s="63">
        <v>3490</v>
      </c>
      <c r="C10" s="63">
        <v>6775</v>
      </c>
      <c r="D10" s="63">
        <v>7186</v>
      </c>
      <c r="E10" s="63">
        <v>3080</v>
      </c>
      <c r="F10" s="64">
        <v>0.16546296296296295</v>
      </c>
      <c r="G10" s="63">
        <v>5</v>
      </c>
      <c r="H10" s="63">
        <v>214</v>
      </c>
      <c r="I10" s="63">
        <v>52</v>
      </c>
      <c r="J10" s="24">
        <f t="shared" si="0"/>
        <v>20531</v>
      </c>
      <c r="K10" s="24">
        <f t="shared" si="1"/>
        <v>394.8269230769231</v>
      </c>
      <c r="L10" s="24">
        <f t="shared" si="2"/>
        <v>16.451121794871796</v>
      </c>
    </row>
    <row r="11" spans="1:12" ht="12.75">
      <c r="A11" s="61">
        <v>9</v>
      </c>
      <c r="B11" s="63">
        <v>4537</v>
      </c>
      <c r="C11" s="63">
        <v>8807</v>
      </c>
      <c r="D11" s="63">
        <v>9341</v>
      </c>
      <c r="E11" s="63">
        <v>4003</v>
      </c>
      <c r="F11" s="64">
        <v>0.2812847222222222</v>
      </c>
      <c r="G11" s="63">
        <v>5</v>
      </c>
      <c r="H11" s="63">
        <v>272</v>
      </c>
      <c r="I11" s="63">
        <v>58</v>
      </c>
      <c r="J11" s="24">
        <f t="shared" si="0"/>
        <v>26688</v>
      </c>
      <c r="K11" s="24">
        <f t="shared" si="1"/>
        <v>460.13793103448273</v>
      </c>
      <c r="L11" s="24">
        <f t="shared" si="2"/>
        <v>19.17241379310345</v>
      </c>
    </row>
    <row r="12" spans="1:12" ht="12.75">
      <c r="A12" s="61">
        <v>10</v>
      </c>
      <c r="B12" s="63">
        <v>5898</v>
      </c>
      <c r="C12" s="63">
        <v>11450</v>
      </c>
      <c r="D12" s="63">
        <v>12144</v>
      </c>
      <c r="E12" s="63">
        <v>5204</v>
      </c>
      <c r="F12" s="64">
        <v>0.45004629629629633</v>
      </c>
      <c r="G12" s="63">
        <v>5</v>
      </c>
      <c r="H12" s="63">
        <v>335</v>
      </c>
      <c r="I12" s="63">
        <v>63</v>
      </c>
      <c r="J12" s="24">
        <f t="shared" si="0"/>
        <v>34696</v>
      </c>
      <c r="K12" s="24">
        <f t="shared" si="1"/>
        <v>550.7301587301587</v>
      </c>
      <c r="L12" s="24">
        <f t="shared" si="2"/>
        <v>22.947089947089946</v>
      </c>
    </row>
    <row r="13" spans="1:12" ht="12.75">
      <c r="A13" s="61">
        <v>11</v>
      </c>
      <c r="B13" s="63">
        <v>8119</v>
      </c>
      <c r="C13" s="63">
        <v>14434</v>
      </c>
      <c r="D13" s="63">
        <v>15787</v>
      </c>
      <c r="E13" s="63">
        <v>6766</v>
      </c>
      <c r="F13" s="64">
        <v>0.6750694444444445</v>
      </c>
      <c r="G13" s="63">
        <v>5</v>
      </c>
      <c r="H13" s="63">
        <v>404</v>
      </c>
      <c r="I13" s="63">
        <v>69</v>
      </c>
      <c r="J13" s="24">
        <f t="shared" si="0"/>
        <v>45106</v>
      </c>
      <c r="K13" s="24">
        <f t="shared" si="1"/>
        <v>653.7101449275362</v>
      </c>
      <c r="L13" s="24">
        <f t="shared" si="2"/>
        <v>27.23792270531401</v>
      </c>
    </row>
    <row r="14" spans="1:12" ht="12.75">
      <c r="A14" s="61">
        <v>12</v>
      </c>
      <c r="B14" s="63">
        <v>11366</v>
      </c>
      <c r="C14" s="63">
        <v>20207</v>
      </c>
      <c r="D14" s="63">
        <v>22101</v>
      </c>
      <c r="E14" s="63">
        <v>9472</v>
      </c>
      <c r="F14" s="64">
        <v>0.9450925925925926</v>
      </c>
      <c r="G14" s="63">
        <v>5</v>
      </c>
      <c r="H14" s="63">
        <v>476</v>
      </c>
      <c r="I14" s="63">
        <v>72</v>
      </c>
      <c r="J14" s="24">
        <f t="shared" si="0"/>
        <v>63146</v>
      </c>
      <c r="K14" s="24">
        <f t="shared" si="1"/>
        <v>877.0277777777778</v>
      </c>
      <c r="L14" s="24">
        <f t="shared" si="2"/>
        <v>36.542824074074076</v>
      </c>
    </row>
    <row r="15" spans="1:12" ht="12.75">
      <c r="A15" s="61">
        <v>13</v>
      </c>
      <c r="B15" s="63">
        <v>17050</v>
      </c>
      <c r="C15" s="63">
        <v>30311</v>
      </c>
      <c r="D15" s="63">
        <v>33152</v>
      </c>
      <c r="E15" s="63">
        <v>14208</v>
      </c>
      <c r="F15" s="65">
        <v>1.2286226851851851</v>
      </c>
      <c r="G15" s="63">
        <v>5</v>
      </c>
      <c r="H15" s="63">
        <v>550</v>
      </c>
      <c r="I15" s="63">
        <v>74</v>
      </c>
      <c r="J15" s="24">
        <f t="shared" si="0"/>
        <v>94721</v>
      </c>
      <c r="K15" s="24">
        <f t="shared" si="1"/>
        <v>1280.0135135135135</v>
      </c>
      <c r="L15" s="24">
        <f t="shared" si="2"/>
        <v>53.3338963963964</v>
      </c>
    </row>
    <row r="16" spans="1:12" ht="12.75">
      <c r="A16" s="61">
        <v>14</v>
      </c>
      <c r="B16" s="63">
        <v>25575</v>
      </c>
      <c r="C16" s="63">
        <v>45467</v>
      </c>
      <c r="D16" s="63">
        <v>49729</v>
      </c>
      <c r="E16" s="63">
        <v>21312</v>
      </c>
      <c r="F16" s="65">
        <v>1.474351851851852</v>
      </c>
      <c r="G16" s="63">
        <v>5</v>
      </c>
      <c r="H16" s="63">
        <v>626</v>
      </c>
      <c r="I16" s="63">
        <v>76</v>
      </c>
      <c r="J16" s="24">
        <f t="shared" si="0"/>
        <v>142083</v>
      </c>
      <c r="K16" s="24">
        <f t="shared" si="1"/>
        <v>1869.5131578947369</v>
      </c>
      <c r="L16" s="24">
        <f t="shared" si="2"/>
        <v>77.89638157894737</v>
      </c>
    </row>
    <row r="17" spans="1:12" ht="12.75">
      <c r="A17" s="66">
        <v>15</v>
      </c>
      <c r="B17" s="104">
        <v>36231</v>
      </c>
      <c r="C17" s="104">
        <v>53281</v>
      </c>
      <c r="D17" s="104">
        <v>74593</v>
      </c>
      <c r="E17" s="104">
        <v>49018</v>
      </c>
      <c r="F17" s="105">
        <v>1.6217824074074072</v>
      </c>
      <c r="G17" s="104">
        <v>10</v>
      </c>
      <c r="H17" s="104"/>
      <c r="I17" s="104"/>
      <c r="J17" s="107">
        <f t="shared" si="0"/>
        <v>213123</v>
      </c>
      <c r="K17" s="107" t="e">
        <f t="shared" si="1"/>
        <v>#DIV/0!</v>
      </c>
      <c r="L17" s="107" t="e">
        <f t="shared" si="2"/>
        <v>#DIV/0!</v>
      </c>
    </row>
    <row r="18" spans="1:12" ht="12.75">
      <c r="A18" s="66" t="s">
        <v>191</v>
      </c>
      <c r="B18" s="104"/>
      <c r="C18" s="104"/>
      <c r="D18" s="104"/>
      <c r="E18" s="104"/>
      <c r="F18" s="105"/>
      <c r="G18" s="104"/>
      <c r="H18" s="104"/>
      <c r="I18" s="104"/>
      <c r="J18" s="108"/>
      <c r="K18" s="108"/>
      <c r="L18" s="108"/>
    </row>
    <row r="20" ht="12">
      <c r="A20" s="9" t="s">
        <v>193</v>
      </c>
    </row>
    <row r="21" spans="1:12" ht="24">
      <c r="A21" s="62" t="s">
        <v>182</v>
      </c>
      <c r="B21" s="62" t="s">
        <v>183</v>
      </c>
      <c r="C21" s="62" t="s">
        <v>184</v>
      </c>
      <c r="D21" s="62" t="s">
        <v>185</v>
      </c>
      <c r="E21" s="62" t="s">
        <v>186</v>
      </c>
      <c r="F21" s="62" t="s">
        <v>187</v>
      </c>
      <c r="G21" s="62" t="s">
        <v>188</v>
      </c>
      <c r="H21" s="62" t="s">
        <v>189</v>
      </c>
      <c r="I21" s="62" t="s">
        <v>190</v>
      </c>
      <c r="J21" s="62" t="s">
        <v>197</v>
      </c>
      <c r="K21" s="62" t="s">
        <v>198</v>
      </c>
      <c r="L21" s="62" t="s">
        <v>199</v>
      </c>
    </row>
    <row r="22" spans="1:12" ht="12.75">
      <c r="A22" s="61">
        <v>1</v>
      </c>
      <c r="B22" s="63">
        <v>40</v>
      </c>
      <c r="C22" s="63">
        <v>10</v>
      </c>
      <c r="D22" s="63">
        <v>35</v>
      </c>
      <c r="E22" s="63">
        <v>15</v>
      </c>
      <c r="F22" s="64">
        <v>0.0015625</v>
      </c>
      <c r="G22" s="63">
        <v>1</v>
      </c>
      <c r="H22" s="63">
        <v>6</v>
      </c>
      <c r="I22" s="63">
        <v>6</v>
      </c>
      <c r="J22" s="24">
        <f>B22+C22+D22+E22</f>
        <v>100</v>
      </c>
      <c r="K22" s="24">
        <f>J22/I22</f>
        <v>16.666666666666668</v>
      </c>
      <c r="L22" s="24">
        <f t="shared" si="2"/>
        <v>0.6944444444444445</v>
      </c>
    </row>
    <row r="23" spans="1:12" ht="12.75">
      <c r="A23" s="61">
        <v>2</v>
      </c>
      <c r="B23" s="63">
        <v>100</v>
      </c>
      <c r="C23" s="63">
        <v>25</v>
      </c>
      <c r="D23" s="63">
        <v>88</v>
      </c>
      <c r="E23" s="63">
        <v>38</v>
      </c>
      <c r="F23" s="64">
        <v>0.002893518518518519</v>
      </c>
      <c r="G23" s="63">
        <v>2</v>
      </c>
      <c r="H23" s="63">
        <v>14</v>
      </c>
      <c r="I23" s="63">
        <v>8</v>
      </c>
      <c r="J23" s="24">
        <f aca="true" t="shared" si="3" ref="J23:J35">B23+C23+D23+E23</f>
        <v>251</v>
      </c>
      <c r="K23" s="24">
        <f aca="true" t="shared" si="4" ref="K23:K35">J23/I23</f>
        <v>31.375</v>
      </c>
      <c r="L23" s="24">
        <f t="shared" si="2"/>
        <v>1.3072916666666667</v>
      </c>
    </row>
    <row r="24" spans="1:12" ht="12.75">
      <c r="A24" s="61">
        <v>3</v>
      </c>
      <c r="B24" s="63">
        <v>230</v>
      </c>
      <c r="C24" s="63">
        <v>58</v>
      </c>
      <c r="D24" s="63">
        <v>202</v>
      </c>
      <c r="E24" s="63">
        <v>86</v>
      </c>
      <c r="F24" s="64">
        <v>0.00636574074074074</v>
      </c>
      <c r="G24" s="63">
        <v>2</v>
      </c>
      <c r="H24" s="63">
        <v>25</v>
      </c>
      <c r="I24" s="63">
        <v>11</v>
      </c>
      <c r="J24" s="24">
        <f t="shared" si="3"/>
        <v>576</v>
      </c>
      <c r="K24" s="24">
        <f t="shared" si="4"/>
        <v>52.36363636363637</v>
      </c>
      <c r="L24" s="24">
        <f t="shared" si="2"/>
        <v>2.181818181818182</v>
      </c>
    </row>
    <row r="25" spans="1:12" ht="12.75">
      <c r="A25" s="61">
        <v>4</v>
      </c>
      <c r="B25" s="63">
        <v>690</v>
      </c>
      <c r="C25" s="63">
        <v>173</v>
      </c>
      <c r="D25" s="63">
        <v>604</v>
      </c>
      <c r="E25" s="63">
        <v>259</v>
      </c>
      <c r="F25" s="64">
        <v>0.01273148148148148</v>
      </c>
      <c r="G25" s="63">
        <v>3</v>
      </c>
      <c r="H25" s="63">
        <v>50</v>
      </c>
      <c r="I25" s="63">
        <v>25</v>
      </c>
      <c r="J25" s="24">
        <f t="shared" si="3"/>
        <v>1726</v>
      </c>
      <c r="K25" s="24">
        <f t="shared" si="4"/>
        <v>69.04</v>
      </c>
      <c r="L25" s="24">
        <f t="shared" si="2"/>
        <v>2.876666666666667</v>
      </c>
    </row>
    <row r="26" spans="1:12" ht="12.75">
      <c r="A26" s="61">
        <v>5</v>
      </c>
      <c r="B26" s="63">
        <v>1725</v>
      </c>
      <c r="C26" s="63">
        <v>431</v>
      </c>
      <c r="D26" s="63">
        <v>1510</v>
      </c>
      <c r="E26" s="63">
        <v>647</v>
      </c>
      <c r="F26" s="64">
        <v>0.02546296296296296</v>
      </c>
      <c r="G26" s="63">
        <v>3</v>
      </c>
      <c r="H26" s="63">
        <v>80</v>
      </c>
      <c r="I26" s="63">
        <v>30</v>
      </c>
      <c r="J26" s="24">
        <f t="shared" si="3"/>
        <v>4313</v>
      </c>
      <c r="K26" s="24">
        <f t="shared" si="4"/>
        <v>143.76666666666668</v>
      </c>
      <c r="L26" s="24">
        <f t="shared" si="2"/>
        <v>5.990277777777778</v>
      </c>
    </row>
    <row r="27" spans="1:12" ht="12.75">
      <c r="A27" s="61">
        <v>6</v>
      </c>
      <c r="B27" s="63">
        <v>3019</v>
      </c>
      <c r="C27" s="63">
        <v>1466</v>
      </c>
      <c r="D27" s="63">
        <v>2847</v>
      </c>
      <c r="E27" s="63">
        <v>1294</v>
      </c>
      <c r="F27" s="64">
        <v>0.04837962962962963</v>
      </c>
      <c r="G27" s="63">
        <v>3</v>
      </c>
      <c r="H27" s="63">
        <v>117</v>
      </c>
      <c r="I27" s="63">
        <v>37</v>
      </c>
      <c r="J27" s="24">
        <f t="shared" si="3"/>
        <v>8626</v>
      </c>
      <c r="K27" s="24">
        <f t="shared" si="4"/>
        <v>233.13513513513513</v>
      </c>
      <c r="L27" s="24">
        <f t="shared" si="2"/>
        <v>9.713963963963964</v>
      </c>
    </row>
    <row r="28" spans="1:12" ht="12.75">
      <c r="A28" s="61">
        <v>7</v>
      </c>
      <c r="B28" s="63">
        <v>5132</v>
      </c>
      <c r="C28" s="63">
        <v>2493</v>
      </c>
      <c r="D28" s="63">
        <v>4839</v>
      </c>
      <c r="E28" s="63">
        <v>2200</v>
      </c>
      <c r="F28" s="64">
        <v>0.09192129629629629</v>
      </c>
      <c r="G28" s="63">
        <v>5</v>
      </c>
      <c r="H28" s="63">
        <v>162</v>
      </c>
      <c r="I28" s="63">
        <v>45</v>
      </c>
      <c r="J28" s="24">
        <f t="shared" si="3"/>
        <v>14664</v>
      </c>
      <c r="K28" s="24">
        <f t="shared" si="4"/>
        <v>325.8666666666667</v>
      </c>
      <c r="L28" s="24">
        <f t="shared" si="2"/>
        <v>13.577777777777778</v>
      </c>
    </row>
    <row r="29" spans="1:12" ht="12.75">
      <c r="A29" s="61">
        <v>8</v>
      </c>
      <c r="B29" s="63">
        <v>7186</v>
      </c>
      <c r="C29" s="63">
        <v>3490</v>
      </c>
      <c r="D29" s="63">
        <v>6775</v>
      </c>
      <c r="E29" s="63">
        <v>3080</v>
      </c>
      <c r="F29" s="64">
        <v>0.16546296296296295</v>
      </c>
      <c r="G29" s="63">
        <v>5</v>
      </c>
      <c r="H29" s="63">
        <v>214</v>
      </c>
      <c r="I29" s="63">
        <v>52</v>
      </c>
      <c r="J29" s="24">
        <f t="shared" si="3"/>
        <v>20531</v>
      </c>
      <c r="K29" s="24">
        <f t="shared" si="4"/>
        <v>394.8269230769231</v>
      </c>
      <c r="L29" s="24">
        <f t="shared" si="2"/>
        <v>16.451121794871796</v>
      </c>
    </row>
    <row r="30" spans="1:12" ht="12.75">
      <c r="A30" s="61">
        <v>9</v>
      </c>
      <c r="B30" s="63">
        <v>9341</v>
      </c>
      <c r="C30" s="63">
        <v>4537</v>
      </c>
      <c r="D30" s="63">
        <v>8807</v>
      </c>
      <c r="E30" s="63">
        <v>4003</v>
      </c>
      <c r="F30" s="64">
        <v>0.2812847222222222</v>
      </c>
      <c r="G30" s="63">
        <v>5</v>
      </c>
      <c r="H30" s="63">
        <v>272</v>
      </c>
      <c r="I30" s="63">
        <v>58</v>
      </c>
      <c r="J30" s="24">
        <f t="shared" si="3"/>
        <v>26688</v>
      </c>
      <c r="K30" s="24">
        <f t="shared" si="4"/>
        <v>460.13793103448273</v>
      </c>
      <c r="L30" s="24">
        <f t="shared" si="2"/>
        <v>19.17241379310345</v>
      </c>
    </row>
    <row r="31" spans="1:12" ht="12.75">
      <c r="A31" s="61">
        <v>10</v>
      </c>
      <c r="B31" s="63">
        <v>12144</v>
      </c>
      <c r="C31" s="63">
        <v>5898</v>
      </c>
      <c r="D31" s="63">
        <v>11450</v>
      </c>
      <c r="E31" s="63">
        <v>5204</v>
      </c>
      <c r="F31" s="64">
        <v>0.45004629629629633</v>
      </c>
      <c r="G31" s="63">
        <v>5</v>
      </c>
      <c r="H31" s="63">
        <v>335</v>
      </c>
      <c r="I31" s="63">
        <v>63</v>
      </c>
      <c r="J31" s="24">
        <f t="shared" si="3"/>
        <v>34696</v>
      </c>
      <c r="K31" s="24">
        <f t="shared" si="4"/>
        <v>550.7301587301587</v>
      </c>
      <c r="L31" s="24">
        <f t="shared" si="2"/>
        <v>22.947089947089946</v>
      </c>
    </row>
    <row r="32" spans="1:12" ht="12.75">
      <c r="A32" s="61">
        <v>11</v>
      </c>
      <c r="B32" s="63">
        <v>15787</v>
      </c>
      <c r="C32" s="63">
        <v>8119</v>
      </c>
      <c r="D32" s="63">
        <v>14434</v>
      </c>
      <c r="E32" s="63">
        <v>6766</v>
      </c>
      <c r="F32" s="64">
        <v>0.6750694444444445</v>
      </c>
      <c r="G32" s="63">
        <v>5</v>
      </c>
      <c r="H32" s="63">
        <v>404</v>
      </c>
      <c r="I32" s="63">
        <v>69</v>
      </c>
      <c r="J32" s="24">
        <f t="shared" si="3"/>
        <v>45106</v>
      </c>
      <c r="K32" s="24">
        <f t="shared" si="4"/>
        <v>653.7101449275362</v>
      </c>
      <c r="L32" s="24">
        <f t="shared" si="2"/>
        <v>27.23792270531401</v>
      </c>
    </row>
    <row r="33" spans="1:12" ht="12.75">
      <c r="A33" s="61">
        <v>12</v>
      </c>
      <c r="B33" s="63">
        <v>22101</v>
      </c>
      <c r="C33" s="63">
        <v>11366</v>
      </c>
      <c r="D33" s="63">
        <v>20207</v>
      </c>
      <c r="E33" s="63">
        <v>9472</v>
      </c>
      <c r="F33" s="64">
        <v>0.9450925925925926</v>
      </c>
      <c r="G33" s="63">
        <v>5</v>
      </c>
      <c r="H33" s="63">
        <v>476</v>
      </c>
      <c r="I33" s="63">
        <v>72</v>
      </c>
      <c r="J33" s="24">
        <f t="shared" si="3"/>
        <v>63146</v>
      </c>
      <c r="K33" s="24">
        <f t="shared" si="4"/>
        <v>877.0277777777778</v>
      </c>
      <c r="L33" s="24">
        <f t="shared" si="2"/>
        <v>36.542824074074076</v>
      </c>
    </row>
    <row r="34" spans="1:12" ht="12.75">
      <c r="A34" s="61">
        <v>13</v>
      </c>
      <c r="B34" s="63">
        <v>33152</v>
      </c>
      <c r="C34" s="63">
        <v>17050</v>
      </c>
      <c r="D34" s="63">
        <v>30311</v>
      </c>
      <c r="E34" s="63">
        <v>14208</v>
      </c>
      <c r="F34" s="65">
        <v>1.2286226851851851</v>
      </c>
      <c r="G34" s="63">
        <v>5</v>
      </c>
      <c r="H34" s="63">
        <v>550</v>
      </c>
      <c r="I34" s="63">
        <v>74</v>
      </c>
      <c r="J34" s="24">
        <f t="shared" si="3"/>
        <v>94721</v>
      </c>
      <c r="K34" s="24">
        <f t="shared" si="4"/>
        <v>1280.0135135135135</v>
      </c>
      <c r="L34" s="24">
        <f t="shared" si="2"/>
        <v>53.3338963963964</v>
      </c>
    </row>
    <row r="35" spans="1:12" ht="12.75">
      <c r="A35" s="61">
        <v>14</v>
      </c>
      <c r="B35" s="63">
        <v>49729</v>
      </c>
      <c r="C35" s="63">
        <v>25575</v>
      </c>
      <c r="D35" s="63">
        <v>45467</v>
      </c>
      <c r="E35" s="63">
        <v>21312</v>
      </c>
      <c r="F35" s="65">
        <v>1.474351851851852</v>
      </c>
      <c r="G35" s="63">
        <v>5</v>
      </c>
      <c r="H35" s="63">
        <v>626</v>
      </c>
      <c r="I35" s="63">
        <v>76</v>
      </c>
      <c r="J35" s="24">
        <f t="shared" si="3"/>
        <v>142083</v>
      </c>
      <c r="K35" s="24">
        <f t="shared" si="4"/>
        <v>1869.5131578947369</v>
      </c>
      <c r="L35" s="24">
        <f t="shared" si="2"/>
        <v>77.89638157894737</v>
      </c>
    </row>
    <row r="36" spans="1:12" ht="12.75">
      <c r="A36" s="66">
        <v>15</v>
      </c>
      <c r="B36" s="104"/>
      <c r="C36" s="104"/>
      <c r="D36" s="104"/>
      <c r="E36" s="104"/>
      <c r="F36" s="106">
        <v>0</v>
      </c>
      <c r="G36" s="104"/>
      <c r="H36" s="104"/>
      <c r="I36" s="104"/>
      <c r="J36" s="107"/>
      <c r="K36" s="107"/>
      <c r="L36" s="107"/>
    </row>
    <row r="37" spans="1:12" ht="12.75">
      <c r="A37" s="66" t="s">
        <v>191</v>
      </c>
      <c r="B37" s="104"/>
      <c r="C37" s="104"/>
      <c r="D37" s="104"/>
      <c r="E37" s="104"/>
      <c r="F37" s="106"/>
      <c r="G37" s="104"/>
      <c r="H37" s="104"/>
      <c r="I37" s="104"/>
      <c r="J37" s="108"/>
      <c r="K37" s="108"/>
      <c r="L37" s="108"/>
    </row>
    <row r="39" ht="12">
      <c r="A39" s="9" t="s">
        <v>194</v>
      </c>
    </row>
    <row r="40" spans="1:12" ht="24">
      <c r="A40" s="62" t="s">
        <v>182</v>
      </c>
      <c r="B40" s="62" t="s">
        <v>183</v>
      </c>
      <c r="C40" s="62" t="s">
        <v>184</v>
      </c>
      <c r="D40" s="62" t="s">
        <v>185</v>
      </c>
      <c r="E40" s="62" t="s">
        <v>186</v>
      </c>
      <c r="F40" s="62" t="s">
        <v>187</v>
      </c>
      <c r="G40" s="62" t="s">
        <v>188</v>
      </c>
      <c r="H40" s="62" t="s">
        <v>189</v>
      </c>
      <c r="I40" s="62" t="s">
        <v>190</v>
      </c>
      <c r="J40" s="62" t="s">
        <v>197</v>
      </c>
      <c r="K40" s="62" t="s">
        <v>198</v>
      </c>
      <c r="L40" s="62" t="s">
        <v>199</v>
      </c>
    </row>
    <row r="41" spans="1:12" ht="12.75">
      <c r="A41" s="61">
        <v>1</v>
      </c>
      <c r="B41" s="63">
        <v>35</v>
      </c>
      <c r="C41" s="63">
        <v>40</v>
      </c>
      <c r="D41" s="63">
        <v>10</v>
      </c>
      <c r="E41" s="63">
        <v>15</v>
      </c>
      <c r="F41" s="64">
        <v>0.0015625</v>
      </c>
      <c r="G41" s="63">
        <v>1</v>
      </c>
      <c r="H41" s="63">
        <v>6</v>
      </c>
      <c r="I41" s="63">
        <v>6</v>
      </c>
      <c r="J41" s="24">
        <f>B41+C41+D41+E41</f>
        <v>100</v>
      </c>
      <c r="K41" s="24">
        <f>J41/I41</f>
        <v>16.666666666666668</v>
      </c>
      <c r="L41" s="24">
        <f t="shared" si="2"/>
        <v>0.6944444444444445</v>
      </c>
    </row>
    <row r="42" spans="1:12" ht="12.75">
      <c r="A42" s="61">
        <v>2</v>
      </c>
      <c r="B42" s="63">
        <v>88</v>
      </c>
      <c r="C42" s="63">
        <v>100</v>
      </c>
      <c r="D42" s="63">
        <v>25</v>
      </c>
      <c r="E42" s="63">
        <v>38</v>
      </c>
      <c r="F42" s="64">
        <v>0.002893518518518519</v>
      </c>
      <c r="G42" s="63">
        <v>2</v>
      </c>
      <c r="H42" s="63">
        <v>14</v>
      </c>
      <c r="I42" s="63">
        <v>8</v>
      </c>
      <c r="J42" s="24">
        <f aca="true" t="shared" si="5" ref="J42:J55">B42+C42+D42+E42</f>
        <v>251</v>
      </c>
      <c r="K42" s="24">
        <f aca="true" t="shared" si="6" ref="K42:K55">J42/I42</f>
        <v>31.375</v>
      </c>
      <c r="L42" s="24">
        <f t="shared" si="2"/>
        <v>1.3072916666666667</v>
      </c>
    </row>
    <row r="43" spans="1:12" ht="12.75">
      <c r="A43" s="61">
        <v>3</v>
      </c>
      <c r="B43" s="63">
        <v>202</v>
      </c>
      <c r="C43" s="63">
        <v>230</v>
      </c>
      <c r="D43" s="63">
        <v>58</v>
      </c>
      <c r="E43" s="63">
        <v>86</v>
      </c>
      <c r="F43" s="64">
        <v>0.00636574074074074</v>
      </c>
      <c r="G43" s="63">
        <v>2</v>
      </c>
      <c r="H43" s="63">
        <v>25</v>
      </c>
      <c r="I43" s="63">
        <v>11</v>
      </c>
      <c r="J43" s="24">
        <f t="shared" si="5"/>
        <v>576</v>
      </c>
      <c r="K43" s="24">
        <f t="shared" si="6"/>
        <v>52.36363636363637</v>
      </c>
      <c r="L43" s="24">
        <f t="shared" si="2"/>
        <v>2.181818181818182</v>
      </c>
    </row>
    <row r="44" spans="1:12" ht="12.75">
      <c r="A44" s="61">
        <v>4</v>
      </c>
      <c r="B44" s="63">
        <v>604</v>
      </c>
      <c r="C44" s="63">
        <v>690</v>
      </c>
      <c r="D44" s="63">
        <v>173</v>
      </c>
      <c r="E44" s="63">
        <v>259</v>
      </c>
      <c r="F44" s="64">
        <v>0.01273148148148148</v>
      </c>
      <c r="G44" s="63">
        <v>3</v>
      </c>
      <c r="H44" s="63">
        <v>50</v>
      </c>
      <c r="I44" s="63">
        <v>25</v>
      </c>
      <c r="J44" s="24">
        <f t="shared" si="5"/>
        <v>1726</v>
      </c>
      <c r="K44" s="24">
        <f t="shared" si="6"/>
        <v>69.04</v>
      </c>
      <c r="L44" s="24">
        <f t="shared" si="2"/>
        <v>2.876666666666667</v>
      </c>
    </row>
    <row r="45" spans="1:12" ht="12.75">
      <c r="A45" s="61">
        <v>5</v>
      </c>
      <c r="B45" s="63">
        <v>1510</v>
      </c>
      <c r="C45" s="63">
        <v>1725</v>
      </c>
      <c r="D45" s="63">
        <v>431</v>
      </c>
      <c r="E45" s="63">
        <v>647</v>
      </c>
      <c r="F45" s="64">
        <v>0.02546296296296296</v>
      </c>
      <c r="G45" s="63">
        <v>3</v>
      </c>
      <c r="H45" s="63">
        <v>80</v>
      </c>
      <c r="I45" s="63">
        <v>30</v>
      </c>
      <c r="J45" s="24">
        <f t="shared" si="5"/>
        <v>4313</v>
      </c>
      <c r="K45" s="24">
        <f t="shared" si="6"/>
        <v>143.76666666666668</v>
      </c>
      <c r="L45" s="24">
        <f t="shared" si="2"/>
        <v>5.990277777777778</v>
      </c>
    </row>
    <row r="46" spans="1:12" ht="12.75">
      <c r="A46" s="61">
        <v>6</v>
      </c>
      <c r="B46" s="63">
        <v>2847</v>
      </c>
      <c r="C46" s="63">
        <v>3019</v>
      </c>
      <c r="D46" s="63">
        <v>1466</v>
      </c>
      <c r="E46" s="63">
        <v>1294</v>
      </c>
      <c r="F46" s="64">
        <v>0.04837962962962963</v>
      </c>
      <c r="G46" s="63">
        <v>3</v>
      </c>
      <c r="H46" s="63">
        <v>117</v>
      </c>
      <c r="I46" s="63">
        <v>37</v>
      </c>
      <c r="J46" s="24">
        <f t="shared" si="5"/>
        <v>8626</v>
      </c>
      <c r="K46" s="24">
        <f t="shared" si="6"/>
        <v>233.13513513513513</v>
      </c>
      <c r="L46" s="24">
        <f t="shared" si="2"/>
        <v>9.713963963963964</v>
      </c>
    </row>
    <row r="47" spans="1:12" ht="12.75">
      <c r="A47" s="61">
        <v>7</v>
      </c>
      <c r="B47" s="63">
        <v>4839</v>
      </c>
      <c r="C47" s="63">
        <v>5132</v>
      </c>
      <c r="D47" s="63">
        <v>2493</v>
      </c>
      <c r="E47" s="63">
        <v>2200</v>
      </c>
      <c r="F47" s="64">
        <v>0.09192129629629629</v>
      </c>
      <c r="G47" s="63">
        <v>5</v>
      </c>
      <c r="H47" s="63">
        <v>162</v>
      </c>
      <c r="I47" s="63">
        <v>45</v>
      </c>
      <c r="J47" s="24">
        <f t="shared" si="5"/>
        <v>14664</v>
      </c>
      <c r="K47" s="24">
        <f t="shared" si="6"/>
        <v>325.8666666666667</v>
      </c>
      <c r="L47" s="24">
        <f t="shared" si="2"/>
        <v>13.577777777777778</v>
      </c>
    </row>
    <row r="48" spans="1:12" ht="12.75">
      <c r="A48" s="61">
        <v>8</v>
      </c>
      <c r="B48" s="63">
        <v>6775</v>
      </c>
      <c r="C48" s="63">
        <v>7186</v>
      </c>
      <c r="D48" s="63">
        <v>3490</v>
      </c>
      <c r="E48" s="63">
        <v>3080</v>
      </c>
      <c r="F48" s="64">
        <v>0.16546296296296295</v>
      </c>
      <c r="G48" s="63">
        <v>5</v>
      </c>
      <c r="H48" s="63">
        <v>214</v>
      </c>
      <c r="I48" s="63">
        <v>52</v>
      </c>
      <c r="J48" s="24">
        <f t="shared" si="5"/>
        <v>20531</v>
      </c>
      <c r="K48" s="24">
        <f t="shared" si="6"/>
        <v>394.8269230769231</v>
      </c>
      <c r="L48" s="24">
        <f t="shared" si="2"/>
        <v>16.451121794871796</v>
      </c>
    </row>
    <row r="49" spans="1:12" ht="12.75">
      <c r="A49" s="61">
        <v>9</v>
      </c>
      <c r="B49" s="63">
        <v>8807</v>
      </c>
      <c r="C49" s="63">
        <v>9341</v>
      </c>
      <c r="D49" s="63">
        <v>4537</v>
      </c>
      <c r="E49" s="63">
        <v>4003</v>
      </c>
      <c r="F49" s="64">
        <v>0.2812847222222222</v>
      </c>
      <c r="G49" s="63">
        <v>5</v>
      </c>
      <c r="H49" s="63">
        <v>272</v>
      </c>
      <c r="I49" s="63">
        <v>58</v>
      </c>
      <c r="J49" s="24">
        <f t="shared" si="5"/>
        <v>26688</v>
      </c>
      <c r="K49" s="24">
        <f t="shared" si="6"/>
        <v>460.13793103448273</v>
      </c>
      <c r="L49" s="24">
        <f t="shared" si="2"/>
        <v>19.17241379310345</v>
      </c>
    </row>
    <row r="50" spans="1:12" ht="12.75">
      <c r="A50" s="61">
        <v>10</v>
      </c>
      <c r="B50" s="63">
        <v>11450</v>
      </c>
      <c r="C50" s="63">
        <v>12144</v>
      </c>
      <c r="D50" s="63">
        <v>5898</v>
      </c>
      <c r="E50" s="63">
        <v>5204</v>
      </c>
      <c r="F50" s="64">
        <v>0.45004629629629633</v>
      </c>
      <c r="G50" s="63">
        <v>5</v>
      </c>
      <c r="H50" s="63">
        <v>335</v>
      </c>
      <c r="I50" s="63">
        <v>63</v>
      </c>
      <c r="J50" s="24">
        <f>B50+C50+D50+E50</f>
        <v>34696</v>
      </c>
      <c r="K50" s="24">
        <f t="shared" si="6"/>
        <v>550.7301587301587</v>
      </c>
      <c r="L50" s="24">
        <f t="shared" si="2"/>
        <v>22.947089947089946</v>
      </c>
    </row>
    <row r="51" spans="1:12" ht="12.75">
      <c r="A51" s="61">
        <v>11</v>
      </c>
      <c r="B51" s="63">
        <v>14434</v>
      </c>
      <c r="C51" s="63">
        <v>15787</v>
      </c>
      <c r="D51" s="63">
        <v>8119</v>
      </c>
      <c r="E51" s="63">
        <v>6766</v>
      </c>
      <c r="F51" s="64">
        <v>0.6750694444444445</v>
      </c>
      <c r="G51" s="63">
        <v>5</v>
      </c>
      <c r="H51" s="63">
        <v>404</v>
      </c>
      <c r="I51" s="63">
        <v>69</v>
      </c>
      <c r="J51" s="24">
        <f t="shared" si="5"/>
        <v>45106</v>
      </c>
      <c r="K51" s="24">
        <f t="shared" si="6"/>
        <v>653.7101449275362</v>
      </c>
      <c r="L51" s="24">
        <f t="shared" si="2"/>
        <v>27.23792270531401</v>
      </c>
    </row>
    <row r="52" spans="1:12" ht="12.75">
      <c r="A52" s="61">
        <v>12</v>
      </c>
      <c r="B52" s="63">
        <v>20207</v>
      </c>
      <c r="C52" s="63">
        <v>22101</v>
      </c>
      <c r="D52" s="63">
        <v>11366</v>
      </c>
      <c r="E52" s="63">
        <v>9472</v>
      </c>
      <c r="F52" s="64">
        <v>0.9450925925925926</v>
      </c>
      <c r="G52" s="63">
        <v>5</v>
      </c>
      <c r="H52" s="63">
        <v>476</v>
      </c>
      <c r="I52" s="63">
        <v>72</v>
      </c>
      <c r="J52" s="24">
        <f t="shared" si="5"/>
        <v>63146</v>
      </c>
      <c r="K52" s="24">
        <f t="shared" si="6"/>
        <v>877.0277777777778</v>
      </c>
      <c r="L52" s="24">
        <f t="shared" si="2"/>
        <v>36.542824074074076</v>
      </c>
    </row>
    <row r="53" spans="1:12" ht="12.75">
      <c r="A53" s="61">
        <v>13</v>
      </c>
      <c r="B53" s="63">
        <v>30311</v>
      </c>
      <c r="C53" s="63">
        <v>33152</v>
      </c>
      <c r="D53" s="63">
        <v>17050</v>
      </c>
      <c r="E53" s="63">
        <v>14208</v>
      </c>
      <c r="F53" s="65">
        <v>1.2286226851851851</v>
      </c>
      <c r="G53" s="63">
        <v>5</v>
      </c>
      <c r="H53" s="63">
        <v>550</v>
      </c>
      <c r="I53" s="63">
        <v>74</v>
      </c>
      <c r="J53" s="24">
        <f t="shared" si="5"/>
        <v>94721</v>
      </c>
      <c r="K53" s="24">
        <f t="shared" si="6"/>
        <v>1280.0135135135135</v>
      </c>
      <c r="L53" s="24">
        <f t="shared" si="2"/>
        <v>53.3338963963964</v>
      </c>
    </row>
    <row r="54" spans="1:12" ht="12.75">
      <c r="A54" s="61">
        <v>14</v>
      </c>
      <c r="B54" s="63">
        <v>45467</v>
      </c>
      <c r="C54" s="63">
        <v>49729</v>
      </c>
      <c r="D54" s="63">
        <v>25575</v>
      </c>
      <c r="E54" s="63">
        <v>21312</v>
      </c>
      <c r="F54" s="65">
        <v>1.474351851851852</v>
      </c>
      <c r="G54" s="63">
        <v>5</v>
      </c>
      <c r="H54" s="63">
        <v>626</v>
      </c>
      <c r="I54" s="63">
        <v>76</v>
      </c>
      <c r="J54" s="24">
        <f t="shared" si="5"/>
        <v>142083</v>
      </c>
      <c r="K54" s="24">
        <f t="shared" si="6"/>
        <v>1869.5131578947369</v>
      </c>
      <c r="L54" s="24">
        <f t="shared" si="2"/>
        <v>77.89638157894737</v>
      </c>
    </row>
    <row r="55" spans="1:12" ht="12.75">
      <c r="A55" s="66">
        <v>15</v>
      </c>
      <c r="B55" s="104">
        <v>68199</v>
      </c>
      <c r="C55" s="104">
        <v>74593</v>
      </c>
      <c r="D55" s="104">
        <v>38362</v>
      </c>
      <c r="E55" s="104">
        <v>31968</v>
      </c>
      <c r="F55" s="105">
        <v>1.6217824074074072</v>
      </c>
      <c r="G55" s="104">
        <v>10</v>
      </c>
      <c r="H55" s="104">
        <v>702</v>
      </c>
      <c r="I55" s="104">
        <v>76</v>
      </c>
      <c r="J55" s="109">
        <f t="shared" si="5"/>
        <v>213122</v>
      </c>
      <c r="K55" s="109">
        <f t="shared" si="6"/>
        <v>2804.2368421052633</v>
      </c>
      <c r="L55" s="109">
        <f t="shared" si="2"/>
        <v>116.84320175438597</v>
      </c>
    </row>
    <row r="56" spans="1:12" ht="12.75">
      <c r="A56" s="66" t="s">
        <v>191</v>
      </c>
      <c r="B56" s="104"/>
      <c r="C56" s="104"/>
      <c r="D56" s="104"/>
      <c r="E56" s="104"/>
      <c r="F56" s="105"/>
      <c r="G56" s="104"/>
      <c r="H56" s="104"/>
      <c r="I56" s="104"/>
      <c r="J56" s="109"/>
      <c r="K56" s="109"/>
      <c r="L56" s="109"/>
    </row>
    <row r="58" ht="12">
      <c r="A58" s="9" t="s">
        <v>196</v>
      </c>
    </row>
    <row r="59" spans="1:12" ht="24">
      <c r="A59" s="62" t="s">
        <v>182</v>
      </c>
      <c r="B59" s="62" t="s">
        <v>183</v>
      </c>
      <c r="C59" s="62" t="s">
        <v>184</v>
      </c>
      <c r="D59" s="62" t="s">
        <v>185</v>
      </c>
      <c r="E59" s="62" t="s">
        <v>186</v>
      </c>
      <c r="F59" s="62" t="s">
        <v>187</v>
      </c>
      <c r="G59" s="62" t="s">
        <v>195</v>
      </c>
      <c r="H59" s="62" t="s">
        <v>189</v>
      </c>
      <c r="I59" s="62" t="s">
        <v>190</v>
      </c>
      <c r="J59" s="62" t="s">
        <v>197</v>
      </c>
      <c r="K59" s="62" t="s">
        <v>198</v>
      </c>
      <c r="L59" s="62" t="s">
        <v>199</v>
      </c>
    </row>
    <row r="60" spans="1:12" ht="12.75">
      <c r="A60" s="61">
        <v>1</v>
      </c>
      <c r="B60" s="63">
        <v>35</v>
      </c>
      <c r="C60" s="63">
        <v>35</v>
      </c>
      <c r="D60" s="63">
        <v>30</v>
      </c>
      <c r="E60" s="63">
        <v>0</v>
      </c>
      <c r="F60" s="64">
        <v>0.001388888888888889</v>
      </c>
      <c r="G60" s="63">
        <v>0</v>
      </c>
      <c r="H60" s="63">
        <v>6</v>
      </c>
      <c r="I60" s="63">
        <v>6</v>
      </c>
      <c r="J60" s="24">
        <f>B60+C60+D60+E60</f>
        <v>100</v>
      </c>
      <c r="K60" s="24">
        <f>J60/I60</f>
        <v>16.666666666666668</v>
      </c>
      <c r="L60" s="24">
        <f t="shared" si="2"/>
        <v>0.6944444444444445</v>
      </c>
    </row>
    <row r="61" spans="1:12" ht="12.75">
      <c r="A61" s="61">
        <v>2</v>
      </c>
      <c r="B61" s="63">
        <v>88</v>
      </c>
      <c r="C61" s="63">
        <v>88</v>
      </c>
      <c r="D61" s="63">
        <v>75</v>
      </c>
      <c r="E61" s="63">
        <v>0</v>
      </c>
      <c r="F61" s="64">
        <v>0.0025</v>
      </c>
      <c r="G61" s="63">
        <v>0</v>
      </c>
      <c r="H61" s="63">
        <v>18</v>
      </c>
      <c r="I61" s="63">
        <v>12</v>
      </c>
      <c r="J61" s="24">
        <f aca="true" t="shared" si="7" ref="J61:J74">B61+C61+D61+E61</f>
        <v>251</v>
      </c>
      <c r="K61" s="24">
        <f aca="true" t="shared" si="8" ref="K61:K74">J61/I61</f>
        <v>20.916666666666668</v>
      </c>
      <c r="L61" s="24">
        <f t="shared" si="2"/>
        <v>0.8715277777777778</v>
      </c>
    </row>
    <row r="62" spans="1:12" ht="12.75">
      <c r="A62" s="61">
        <v>3</v>
      </c>
      <c r="B62" s="63">
        <v>202</v>
      </c>
      <c r="C62" s="63">
        <v>202</v>
      </c>
      <c r="D62" s="63">
        <v>173</v>
      </c>
      <c r="E62" s="63">
        <v>0</v>
      </c>
      <c r="F62" s="64">
        <v>0.004502314814814815</v>
      </c>
      <c r="G62" s="63">
        <v>0</v>
      </c>
      <c r="H62" s="63">
        <v>36</v>
      </c>
      <c r="I62" s="63">
        <v>18</v>
      </c>
      <c r="J62" s="24">
        <f t="shared" si="7"/>
        <v>577</v>
      </c>
      <c r="K62" s="24">
        <f t="shared" si="8"/>
        <v>32.05555555555556</v>
      </c>
      <c r="L62" s="24">
        <f t="shared" si="2"/>
        <v>1.3356481481481481</v>
      </c>
    </row>
    <row r="63" spans="1:12" ht="12.75">
      <c r="A63" s="61">
        <v>4</v>
      </c>
      <c r="B63" s="63">
        <v>604</v>
      </c>
      <c r="C63" s="63">
        <v>604</v>
      </c>
      <c r="D63" s="63">
        <v>518</v>
      </c>
      <c r="E63" s="63">
        <v>0</v>
      </c>
      <c r="F63" s="64">
        <v>0.007650462962962963</v>
      </c>
      <c r="G63" s="63">
        <v>0</v>
      </c>
      <c r="H63" s="63">
        <v>72</v>
      </c>
      <c r="I63" s="63">
        <v>36</v>
      </c>
      <c r="J63" s="24">
        <f t="shared" si="7"/>
        <v>1726</v>
      </c>
      <c r="K63" s="24">
        <f t="shared" si="8"/>
        <v>47.94444444444444</v>
      </c>
      <c r="L63" s="24">
        <f t="shared" si="2"/>
        <v>1.9976851851851851</v>
      </c>
    </row>
    <row r="64" spans="1:12" ht="12.75">
      <c r="A64" s="61">
        <v>5</v>
      </c>
      <c r="B64" s="63">
        <v>1510</v>
      </c>
      <c r="C64" s="63">
        <v>1510</v>
      </c>
      <c r="D64" s="63">
        <v>1294</v>
      </c>
      <c r="E64" s="63">
        <v>0</v>
      </c>
      <c r="F64" s="64">
        <v>0.01300925925925926</v>
      </c>
      <c r="G64" s="63">
        <v>0</v>
      </c>
      <c r="H64" s="63">
        <v>114</v>
      </c>
      <c r="I64" s="63">
        <v>42</v>
      </c>
      <c r="J64" s="24">
        <f t="shared" si="7"/>
        <v>4314</v>
      </c>
      <c r="K64" s="24">
        <f t="shared" si="8"/>
        <v>102.71428571428571</v>
      </c>
      <c r="L64" s="24">
        <f t="shared" si="2"/>
        <v>4.279761904761904</v>
      </c>
    </row>
    <row r="65" spans="1:12" ht="12.75">
      <c r="A65" s="61">
        <v>6</v>
      </c>
      <c r="B65" s="63">
        <v>3019</v>
      </c>
      <c r="C65" s="63">
        <v>3019</v>
      </c>
      <c r="D65" s="63">
        <v>2588</v>
      </c>
      <c r="E65" s="63">
        <v>0</v>
      </c>
      <c r="F65" s="64">
        <v>0.021585648148148145</v>
      </c>
      <c r="G65" s="63">
        <v>1</v>
      </c>
      <c r="H65" s="63">
        <v>167</v>
      </c>
      <c r="I65" s="63">
        <v>53</v>
      </c>
      <c r="J65" s="24">
        <f t="shared" si="7"/>
        <v>8626</v>
      </c>
      <c r="K65" s="24">
        <f t="shared" si="8"/>
        <v>162.75471698113208</v>
      </c>
      <c r="L65" s="24">
        <f t="shared" si="2"/>
        <v>6.781446540880503</v>
      </c>
    </row>
    <row r="66" spans="1:12" ht="12.75">
      <c r="A66" s="61">
        <v>7</v>
      </c>
      <c r="B66" s="63">
        <v>5132</v>
      </c>
      <c r="C66" s="63">
        <v>5132</v>
      </c>
      <c r="D66" s="63">
        <v>4399</v>
      </c>
      <c r="E66" s="63">
        <v>0</v>
      </c>
      <c r="F66" s="64">
        <v>0.03758101851851852</v>
      </c>
      <c r="G66" s="63">
        <v>1</v>
      </c>
      <c r="H66" s="63">
        <v>231</v>
      </c>
      <c r="I66" s="63">
        <v>64</v>
      </c>
      <c r="J66" s="24">
        <f t="shared" si="7"/>
        <v>14663</v>
      </c>
      <c r="K66" s="24">
        <f t="shared" si="8"/>
        <v>229.109375</v>
      </c>
      <c r="L66" s="24">
        <f t="shared" si="2"/>
        <v>9.546223958333334</v>
      </c>
    </row>
    <row r="67" spans="1:12" ht="12.75">
      <c r="A67" s="61">
        <v>8</v>
      </c>
      <c r="B67" s="63">
        <v>7186</v>
      </c>
      <c r="C67" s="63">
        <v>7186</v>
      </c>
      <c r="D67" s="63">
        <v>6159</v>
      </c>
      <c r="E67" s="63">
        <v>0</v>
      </c>
      <c r="F67" s="64">
        <v>0.06388888888888888</v>
      </c>
      <c r="G67" s="63">
        <v>1</v>
      </c>
      <c r="H67" s="63">
        <v>305</v>
      </c>
      <c r="I67" s="63">
        <v>74</v>
      </c>
      <c r="J67" s="24">
        <f t="shared" si="7"/>
        <v>20531</v>
      </c>
      <c r="K67" s="24">
        <f t="shared" si="8"/>
        <v>277.44594594594594</v>
      </c>
      <c r="L67" s="24">
        <f t="shared" si="2"/>
        <v>11.560247747747747</v>
      </c>
    </row>
    <row r="68" spans="1:12" ht="12.75">
      <c r="A68" s="61">
        <v>9</v>
      </c>
      <c r="B68" s="63">
        <v>9341</v>
      </c>
      <c r="C68" s="63">
        <v>9341</v>
      </c>
      <c r="D68" s="63">
        <v>8007</v>
      </c>
      <c r="E68" s="63">
        <v>0</v>
      </c>
      <c r="F68" s="64">
        <v>0.1022337962962963</v>
      </c>
      <c r="G68" s="63">
        <v>1</v>
      </c>
      <c r="H68" s="63">
        <v>388</v>
      </c>
      <c r="I68" s="63">
        <v>83</v>
      </c>
      <c r="J68" s="24">
        <f t="shared" si="7"/>
        <v>26689</v>
      </c>
      <c r="K68" s="24">
        <f t="shared" si="8"/>
        <v>321.5542168674699</v>
      </c>
      <c r="L68" s="24">
        <f aca="true" t="shared" si="9" ref="L68:L74">K68/24</f>
        <v>13.398092369477913</v>
      </c>
    </row>
    <row r="69" spans="1:12" ht="12.75">
      <c r="A69" s="61">
        <v>10</v>
      </c>
      <c r="B69" s="63">
        <v>12144</v>
      </c>
      <c r="C69" s="63">
        <v>12144</v>
      </c>
      <c r="D69" s="63">
        <v>10409</v>
      </c>
      <c r="E69" s="63">
        <v>0</v>
      </c>
      <c r="F69" s="64">
        <v>0.15334490740740742</v>
      </c>
      <c r="G69" s="63">
        <v>1</v>
      </c>
      <c r="H69" s="63">
        <v>479</v>
      </c>
      <c r="I69" s="63">
        <v>91</v>
      </c>
      <c r="J69" s="24">
        <f t="shared" si="7"/>
        <v>34697</v>
      </c>
      <c r="K69" s="24">
        <f t="shared" si="8"/>
        <v>381.2857142857143</v>
      </c>
      <c r="L69" s="24">
        <f t="shared" si="9"/>
        <v>15.886904761904761</v>
      </c>
    </row>
    <row r="70" spans="1:12" ht="12.75">
      <c r="A70" s="61">
        <v>11</v>
      </c>
      <c r="B70" s="63">
        <v>15787</v>
      </c>
      <c r="C70" s="63">
        <v>15787</v>
      </c>
      <c r="D70" s="63">
        <v>13532</v>
      </c>
      <c r="E70" s="63">
        <v>0</v>
      </c>
      <c r="F70" s="64">
        <v>0.23001157407407405</v>
      </c>
      <c r="G70" s="63">
        <v>2</v>
      </c>
      <c r="H70" s="63">
        <v>577</v>
      </c>
      <c r="I70" s="63">
        <v>98</v>
      </c>
      <c r="J70" s="24">
        <f t="shared" si="7"/>
        <v>45106</v>
      </c>
      <c r="K70" s="24">
        <f t="shared" si="8"/>
        <v>460.265306122449</v>
      </c>
      <c r="L70" s="24">
        <f t="shared" si="9"/>
        <v>19.177721088435373</v>
      </c>
    </row>
    <row r="71" spans="1:12" ht="12.75">
      <c r="A71" s="61">
        <v>12</v>
      </c>
      <c r="B71" s="63">
        <v>22101</v>
      </c>
      <c r="C71" s="63">
        <v>22101</v>
      </c>
      <c r="D71" s="63">
        <v>18944</v>
      </c>
      <c r="E71" s="63">
        <v>0</v>
      </c>
      <c r="F71" s="64">
        <v>0.32202546296296297</v>
      </c>
      <c r="G71" s="63">
        <v>2</v>
      </c>
      <c r="H71" s="63">
        <v>680</v>
      </c>
      <c r="I71" s="63">
        <v>103</v>
      </c>
      <c r="J71" s="24">
        <f t="shared" si="7"/>
        <v>63146</v>
      </c>
      <c r="K71" s="24">
        <f t="shared" si="8"/>
        <v>613.0679611650486</v>
      </c>
      <c r="L71" s="24">
        <f t="shared" si="9"/>
        <v>25.544498381877023</v>
      </c>
    </row>
    <row r="72" spans="1:12" ht="12.75">
      <c r="A72" s="61">
        <v>13</v>
      </c>
      <c r="B72" s="63">
        <v>33152</v>
      </c>
      <c r="C72" s="63">
        <v>33152</v>
      </c>
      <c r="D72" s="63">
        <v>28416</v>
      </c>
      <c r="E72" s="63">
        <v>0</v>
      </c>
      <c r="F72" s="64">
        <v>0.4186342592592593</v>
      </c>
      <c r="G72" s="63">
        <v>2</v>
      </c>
      <c r="H72" s="63">
        <v>786</v>
      </c>
      <c r="I72" s="63">
        <v>106</v>
      </c>
      <c r="J72" s="24">
        <f t="shared" si="7"/>
        <v>94720</v>
      </c>
      <c r="K72" s="24">
        <f t="shared" si="8"/>
        <v>893.5849056603773</v>
      </c>
      <c r="L72" s="24">
        <f t="shared" si="9"/>
        <v>37.23270440251572</v>
      </c>
    </row>
    <row r="73" spans="1:12" ht="12.75">
      <c r="A73" s="61">
        <v>14</v>
      </c>
      <c r="B73" s="63">
        <v>49729</v>
      </c>
      <c r="C73" s="63">
        <v>49729</v>
      </c>
      <c r="D73" s="63">
        <v>42625</v>
      </c>
      <c r="E73" s="63">
        <v>0</v>
      </c>
      <c r="F73" s="64">
        <v>0.523287037037037</v>
      </c>
      <c r="G73" s="63">
        <v>2</v>
      </c>
      <c r="H73" s="63">
        <v>894</v>
      </c>
      <c r="I73" s="63">
        <v>108</v>
      </c>
      <c r="J73" s="24">
        <f t="shared" si="7"/>
        <v>142083</v>
      </c>
      <c r="K73" s="24">
        <f t="shared" si="8"/>
        <v>1315.5833333333333</v>
      </c>
      <c r="L73" s="24">
        <f t="shared" si="9"/>
        <v>54.81597222222222</v>
      </c>
    </row>
    <row r="74" spans="1:12" ht="12.75">
      <c r="A74" s="66">
        <v>15</v>
      </c>
      <c r="B74" s="104">
        <v>74593</v>
      </c>
      <c r="C74" s="104">
        <v>74593</v>
      </c>
      <c r="D74" s="104">
        <v>63937</v>
      </c>
      <c r="E74" s="104">
        <v>0</v>
      </c>
      <c r="F74" s="106">
        <v>0.6276041666666666</v>
      </c>
      <c r="G74" s="104">
        <v>3</v>
      </c>
      <c r="H74" s="104">
        <v>1003</v>
      </c>
      <c r="I74" s="104">
        <v>109</v>
      </c>
      <c r="J74" s="109">
        <f t="shared" si="7"/>
        <v>213123</v>
      </c>
      <c r="K74" s="109">
        <f t="shared" si="8"/>
        <v>1955.2568807339449</v>
      </c>
      <c r="L74" s="109">
        <f t="shared" si="9"/>
        <v>81.4690366972477</v>
      </c>
    </row>
    <row r="75" spans="1:12" ht="12.75">
      <c r="A75" s="66" t="s">
        <v>191</v>
      </c>
      <c r="B75" s="104"/>
      <c r="C75" s="104"/>
      <c r="D75" s="104"/>
      <c r="E75" s="104"/>
      <c r="F75" s="106"/>
      <c r="G75" s="104"/>
      <c r="H75" s="104"/>
      <c r="I75" s="104"/>
      <c r="J75" s="109"/>
      <c r="K75" s="109"/>
      <c r="L75" s="109"/>
    </row>
    <row r="77" ht="12">
      <c r="A77" s="9" t="s">
        <v>202</v>
      </c>
    </row>
    <row r="78" spans="1:18" ht="36">
      <c r="A78" s="62" t="s">
        <v>182</v>
      </c>
      <c r="B78" s="62" t="s">
        <v>183</v>
      </c>
      <c r="C78" s="62" t="s">
        <v>184</v>
      </c>
      <c r="D78" s="62" t="s">
        <v>185</v>
      </c>
      <c r="E78" s="62" t="s">
        <v>186</v>
      </c>
      <c r="F78" s="62" t="s">
        <v>187</v>
      </c>
      <c r="G78" s="62" t="s">
        <v>195</v>
      </c>
      <c r="H78" s="62" t="s">
        <v>200</v>
      </c>
      <c r="I78" s="62" t="s">
        <v>201</v>
      </c>
      <c r="J78" s="62" t="s">
        <v>197</v>
      </c>
      <c r="K78" s="62" t="s">
        <v>205</v>
      </c>
      <c r="L78" s="62" t="s">
        <v>207</v>
      </c>
      <c r="M78" s="62" t="s">
        <v>198</v>
      </c>
      <c r="N78" s="62" t="s">
        <v>199</v>
      </c>
      <c r="O78" s="62" t="s">
        <v>206</v>
      </c>
      <c r="P78" s="62" t="s">
        <v>207</v>
      </c>
      <c r="Q78" s="62" t="s">
        <v>198</v>
      </c>
      <c r="R78" s="62" t="s">
        <v>199</v>
      </c>
    </row>
    <row r="79" spans="1:21" ht="12.75">
      <c r="A79" s="61">
        <v>1</v>
      </c>
      <c r="B79" s="63">
        <v>2940</v>
      </c>
      <c r="C79" s="63">
        <v>980</v>
      </c>
      <c r="D79" s="63">
        <v>980</v>
      </c>
      <c r="E79" s="63">
        <v>4900</v>
      </c>
      <c r="F79" s="64">
        <v>0.03125</v>
      </c>
      <c r="G79" s="63">
        <v>1</v>
      </c>
      <c r="H79" s="67">
        <v>0.03</v>
      </c>
      <c r="I79" s="63">
        <v>35</v>
      </c>
      <c r="J79" s="24">
        <f aca="true" t="shared" si="10" ref="J79:J88">B79+C79+D79+E79</f>
        <v>9800</v>
      </c>
      <c r="K79" s="24">
        <f>I79+$H$69*2*H79</f>
        <v>63.739999999999995</v>
      </c>
      <c r="L79" s="24">
        <f>K79</f>
        <v>63.739999999999995</v>
      </c>
      <c r="M79" s="24">
        <f>J79/L79</f>
        <v>153.7496077816128</v>
      </c>
      <c r="N79" s="24">
        <f>M79/24</f>
        <v>6.4062336575672</v>
      </c>
      <c r="O79" s="24">
        <f>I79*2+$H$69*2*H79</f>
        <v>98.74</v>
      </c>
      <c r="P79" s="24">
        <f>O79</f>
        <v>98.74</v>
      </c>
      <c r="Q79" s="24">
        <f>J79/P79</f>
        <v>99.25055701843225</v>
      </c>
      <c r="R79" s="24">
        <f>Q79/24</f>
        <v>4.13543987576801</v>
      </c>
      <c r="T79" s="61">
        <v>1</v>
      </c>
      <c r="U79" s="68">
        <v>4.13543987576801</v>
      </c>
    </row>
    <row r="80" spans="1:21" ht="12.75">
      <c r="A80" s="61">
        <v>2</v>
      </c>
      <c r="B80" s="63">
        <v>4704</v>
      </c>
      <c r="C80" s="63">
        <v>1568</v>
      </c>
      <c r="D80" s="63">
        <v>1568</v>
      </c>
      <c r="E80" s="63">
        <v>7840</v>
      </c>
      <c r="F80" s="64">
        <v>0.046875</v>
      </c>
      <c r="G80" s="63">
        <v>1</v>
      </c>
      <c r="H80" s="67">
        <v>0.06</v>
      </c>
      <c r="I80" s="63">
        <v>60</v>
      </c>
      <c r="J80" s="24">
        <f t="shared" si="10"/>
        <v>15680</v>
      </c>
      <c r="K80" s="24">
        <f aca="true" t="shared" si="11" ref="K80:K88">I80+$H$69*2*H80</f>
        <v>117.47999999999999</v>
      </c>
      <c r="L80" s="24">
        <f>K80-K79</f>
        <v>53.739999999999995</v>
      </c>
      <c r="M80" s="24">
        <f aca="true" t="shared" si="12" ref="M80:M88">J80/L80</f>
        <v>291.7752139933011</v>
      </c>
      <c r="N80" s="24">
        <f aca="true" t="shared" si="13" ref="N80:N88">M80/24</f>
        <v>12.157300583054214</v>
      </c>
      <c r="O80" s="24">
        <f aca="true" t="shared" si="14" ref="O80:O88">I80*2+$H$69*2*H80</f>
        <v>177.48</v>
      </c>
      <c r="P80" s="24">
        <f>O80-O79</f>
        <v>78.74</v>
      </c>
      <c r="Q80" s="24">
        <f>J80/P80</f>
        <v>199.13639827279655</v>
      </c>
      <c r="R80" s="24">
        <f>Q80/24</f>
        <v>8.29734992803319</v>
      </c>
      <c r="T80" s="61">
        <v>2</v>
      </c>
      <c r="U80" s="68">
        <v>8.29734992803319</v>
      </c>
    </row>
    <row r="81" spans="1:21" ht="12.75">
      <c r="A81" s="61">
        <v>3</v>
      </c>
      <c r="B81" s="63">
        <v>7526</v>
      </c>
      <c r="C81" s="63">
        <v>2509</v>
      </c>
      <c r="D81" s="63">
        <v>2509</v>
      </c>
      <c r="E81" s="63">
        <v>12544</v>
      </c>
      <c r="F81" s="64">
        <v>0.0703125</v>
      </c>
      <c r="G81" s="63">
        <v>1</v>
      </c>
      <c r="H81" s="67">
        <v>0.09</v>
      </c>
      <c r="I81" s="63">
        <v>80</v>
      </c>
      <c r="J81" s="24">
        <f t="shared" si="10"/>
        <v>25088</v>
      </c>
      <c r="K81" s="24">
        <f t="shared" si="11"/>
        <v>166.22</v>
      </c>
      <c r="L81" s="24">
        <f aca="true" t="shared" si="15" ref="L81:L88">K81-K80</f>
        <v>48.74000000000001</v>
      </c>
      <c r="M81" s="24">
        <f t="shared" si="12"/>
        <v>514.7312269183421</v>
      </c>
      <c r="N81" s="24">
        <f t="shared" si="13"/>
        <v>21.44713445493092</v>
      </c>
      <c r="O81" s="24">
        <f t="shared" si="14"/>
        <v>246.22</v>
      </c>
      <c r="P81" s="24">
        <f aca="true" t="shared" si="16" ref="P81:P88">O81-O80</f>
        <v>68.74000000000001</v>
      </c>
      <c r="Q81" s="24">
        <f aca="true" t="shared" si="17" ref="Q81:Q88">J81/P81</f>
        <v>364.96945010183293</v>
      </c>
      <c r="R81" s="24">
        <f aca="true" t="shared" si="18" ref="R81:R88">Q81/24</f>
        <v>15.207060420909706</v>
      </c>
      <c r="T81" s="61">
        <v>3</v>
      </c>
      <c r="U81" s="68">
        <v>15.207060420909706</v>
      </c>
    </row>
    <row r="82" spans="1:21" ht="12.75">
      <c r="A82" s="61">
        <v>4</v>
      </c>
      <c r="B82" s="63">
        <v>10537</v>
      </c>
      <c r="C82" s="63">
        <v>5268</v>
      </c>
      <c r="D82" s="63">
        <v>5268</v>
      </c>
      <c r="E82" s="63">
        <v>14049</v>
      </c>
      <c r="F82" s="64">
        <v>0.10546296296296297</v>
      </c>
      <c r="G82" s="63">
        <v>2</v>
      </c>
      <c r="H82" s="67">
        <v>0.12</v>
      </c>
      <c r="I82" s="63">
        <v>110</v>
      </c>
      <c r="J82" s="24">
        <f t="shared" si="10"/>
        <v>35122</v>
      </c>
      <c r="K82" s="24">
        <f t="shared" si="11"/>
        <v>224.95999999999998</v>
      </c>
      <c r="L82" s="24">
        <f t="shared" si="15"/>
        <v>58.73999999999998</v>
      </c>
      <c r="M82" s="24">
        <f t="shared" si="12"/>
        <v>597.9230507320397</v>
      </c>
      <c r="N82" s="24">
        <f t="shared" si="13"/>
        <v>24.91346044716832</v>
      </c>
      <c r="O82" s="24">
        <f t="shared" si="14"/>
        <v>334.96</v>
      </c>
      <c r="P82" s="24">
        <f t="shared" si="16"/>
        <v>88.73999999999998</v>
      </c>
      <c r="Q82" s="24">
        <f t="shared" si="17"/>
        <v>395.7854406130269</v>
      </c>
      <c r="R82" s="24">
        <f t="shared" si="18"/>
        <v>16.491060025542787</v>
      </c>
      <c r="T82" s="61">
        <v>4</v>
      </c>
      <c r="U82" s="68">
        <v>16.491060025542787</v>
      </c>
    </row>
    <row r="83" spans="1:21" ht="12.75">
      <c r="A83" s="61">
        <v>5</v>
      </c>
      <c r="B83" s="63">
        <v>14751</v>
      </c>
      <c r="C83" s="63">
        <v>7376</v>
      </c>
      <c r="D83" s="63">
        <v>7376</v>
      </c>
      <c r="E83" s="63">
        <v>19668</v>
      </c>
      <c r="F83" s="64">
        <v>0.15820601851851854</v>
      </c>
      <c r="G83" s="63">
        <v>2</v>
      </c>
      <c r="H83" s="67">
        <v>0.15</v>
      </c>
      <c r="I83" s="63">
        <v>140</v>
      </c>
      <c r="J83" s="24">
        <f t="shared" si="10"/>
        <v>49171</v>
      </c>
      <c r="K83" s="24">
        <f t="shared" si="11"/>
        <v>283.7</v>
      </c>
      <c r="L83" s="24">
        <f t="shared" si="15"/>
        <v>58.74000000000001</v>
      </c>
      <c r="M83" s="24">
        <f t="shared" si="12"/>
        <v>837.0956758597207</v>
      </c>
      <c r="N83" s="24">
        <f t="shared" si="13"/>
        <v>34.87898649415503</v>
      </c>
      <c r="O83" s="24">
        <f t="shared" si="14"/>
        <v>423.7</v>
      </c>
      <c r="P83" s="24">
        <f t="shared" si="16"/>
        <v>88.74000000000001</v>
      </c>
      <c r="Q83" s="24">
        <f t="shared" si="17"/>
        <v>554.1018706333107</v>
      </c>
      <c r="R83" s="24">
        <f t="shared" si="18"/>
        <v>23.08757794305461</v>
      </c>
      <c r="T83" s="61">
        <v>5</v>
      </c>
      <c r="U83" s="68">
        <v>23.08757794305461</v>
      </c>
    </row>
    <row r="84" spans="1:21" ht="12.75">
      <c r="A84" s="61">
        <v>6</v>
      </c>
      <c r="B84" s="63">
        <v>20652</v>
      </c>
      <c r="C84" s="63">
        <v>13768</v>
      </c>
      <c r="D84" s="63">
        <v>13768</v>
      </c>
      <c r="E84" s="63">
        <v>20652</v>
      </c>
      <c r="F84" s="64">
        <v>0.23730324074074075</v>
      </c>
      <c r="G84" s="63">
        <v>2</v>
      </c>
      <c r="H84" s="67">
        <v>0.18</v>
      </c>
      <c r="I84" s="63">
        <v>180</v>
      </c>
      <c r="J84" s="24">
        <f t="shared" si="10"/>
        <v>68840</v>
      </c>
      <c r="K84" s="24">
        <f t="shared" si="11"/>
        <v>352.44</v>
      </c>
      <c r="L84" s="24">
        <f t="shared" si="15"/>
        <v>68.74000000000001</v>
      </c>
      <c r="M84" s="24">
        <f t="shared" si="12"/>
        <v>1001.4547570555716</v>
      </c>
      <c r="N84" s="24">
        <f t="shared" si="13"/>
        <v>41.72728154398215</v>
      </c>
      <c r="O84" s="24">
        <f t="shared" si="14"/>
        <v>532.44</v>
      </c>
      <c r="P84" s="24">
        <f t="shared" si="16"/>
        <v>108.74000000000007</v>
      </c>
      <c r="Q84" s="24">
        <f t="shared" si="17"/>
        <v>633.0697075593154</v>
      </c>
      <c r="R84" s="24">
        <f t="shared" si="18"/>
        <v>26.37790448163814</v>
      </c>
      <c r="T84" s="61">
        <v>6</v>
      </c>
      <c r="U84" s="68">
        <v>26.37790448163814</v>
      </c>
    </row>
    <row r="85" spans="1:21" ht="12.75">
      <c r="A85" s="61">
        <v>7</v>
      </c>
      <c r="B85" s="63">
        <v>28913</v>
      </c>
      <c r="C85" s="63">
        <v>19275</v>
      </c>
      <c r="D85" s="63">
        <v>19275</v>
      </c>
      <c r="E85" s="63">
        <v>28913</v>
      </c>
      <c r="F85" s="64">
        <v>0.35596064814814815</v>
      </c>
      <c r="G85" s="63">
        <v>2</v>
      </c>
      <c r="H85" s="67">
        <v>0.21</v>
      </c>
      <c r="I85" s="63">
        <v>220</v>
      </c>
      <c r="J85" s="24">
        <f t="shared" si="10"/>
        <v>96376</v>
      </c>
      <c r="K85" s="24">
        <f t="shared" si="11"/>
        <v>421.17999999999995</v>
      </c>
      <c r="L85" s="24">
        <f t="shared" si="15"/>
        <v>68.73999999999995</v>
      </c>
      <c r="M85" s="24">
        <f t="shared" si="12"/>
        <v>1402.0366598778014</v>
      </c>
      <c r="N85" s="24">
        <f t="shared" si="13"/>
        <v>58.41819416157506</v>
      </c>
      <c r="O85" s="24">
        <f t="shared" si="14"/>
        <v>641.18</v>
      </c>
      <c r="P85" s="24">
        <f t="shared" si="16"/>
        <v>108.7399999999999</v>
      </c>
      <c r="Q85" s="24">
        <f t="shared" si="17"/>
        <v>886.297590583043</v>
      </c>
      <c r="R85" s="24">
        <f t="shared" si="18"/>
        <v>36.929066274293454</v>
      </c>
      <c r="T85" s="61">
        <v>7</v>
      </c>
      <c r="U85" s="68">
        <v>36.929066274293454</v>
      </c>
    </row>
    <row r="86" spans="1:21" ht="12.75">
      <c r="A86" s="61">
        <v>8</v>
      </c>
      <c r="B86" s="63">
        <v>37587</v>
      </c>
      <c r="C86" s="63">
        <v>25058</v>
      </c>
      <c r="D86" s="63">
        <v>25058</v>
      </c>
      <c r="E86" s="63">
        <v>37587</v>
      </c>
      <c r="F86" s="64">
        <v>0.5339351851851851</v>
      </c>
      <c r="G86" s="63">
        <v>3</v>
      </c>
      <c r="H86" s="67">
        <v>0.24</v>
      </c>
      <c r="I86" s="63">
        <v>270</v>
      </c>
      <c r="J86" s="24">
        <f t="shared" si="10"/>
        <v>125290</v>
      </c>
      <c r="K86" s="24">
        <f t="shared" si="11"/>
        <v>499.91999999999996</v>
      </c>
      <c r="L86" s="24">
        <f t="shared" si="15"/>
        <v>78.74000000000001</v>
      </c>
      <c r="M86" s="24">
        <f t="shared" si="12"/>
        <v>1591.1861823723646</v>
      </c>
      <c r="N86" s="24">
        <f t="shared" si="13"/>
        <v>66.29942426551519</v>
      </c>
      <c r="O86" s="24">
        <f t="shared" si="14"/>
        <v>769.92</v>
      </c>
      <c r="P86" s="24">
        <f t="shared" si="16"/>
        <v>128.74</v>
      </c>
      <c r="Q86" s="24">
        <f t="shared" si="17"/>
        <v>973.201802081715</v>
      </c>
      <c r="R86" s="24">
        <f t="shared" si="18"/>
        <v>40.550075086738126</v>
      </c>
      <c r="T86" s="61">
        <v>8</v>
      </c>
      <c r="U86" s="68">
        <v>40.550075086738126</v>
      </c>
    </row>
    <row r="87" spans="1:21" ht="12.75">
      <c r="A87" s="61">
        <v>9</v>
      </c>
      <c r="B87" s="63">
        <v>48863</v>
      </c>
      <c r="C87" s="63">
        <v>32576</v>
      </c>
      <c r="D87" s="63">
        <v>32576</v>
      </c>
      <c r="E87" s="63">
        <v>48863</v>
      </c>
      <c r="F87" s="64">
        <v>0.8009027777777779</v>
      </c>
      <c r="G87" s="63">
        <v>3</v>
      </c>
      <c r="H87" s="67">
        <v>0.27</v>
      </c>
      <c r="I87" s="63">
        <v>350</v>
      </c>
      <c r="J87" s="24">
        <f t="shared" si="10"/>
        <v>162878</v>
      </c>
      <c r="K87" s="24">
        <f t="shared" si="11"/>
        <v>608.6600000000001</v>
      </c>
      <c r="L87" s="24">
        <f t="shared" si="15"/>
        <v>108.74000000000012</v>
      </c>
      <c r="M87" s="24">
        <f t="shared" si="12"/>
        <v>1497.8664704800424</v>
      </c>
      <c r="N87" s="24">
        <f t="shared" si="13"/>
        <v>62.411102936668435</v>
      </c>
      <c r="O87" s="24">
        <f t="shared" si="14"/>
        <v>958.6600000000001</v>
      </c>
      <c r="P87" s="24">
        <f t="shared" si="16"/>
        <v>188.74000000000012</v>
      </c>
      <c r="Q87" s="24">
        <f t="shared" si="17"/>
        <v>862.9755218819535</v>
      </c>
      <c r="R87" s="24">
        <f t="shared" si="18"/>
        <v>35.95731341174806</v>
      </c>
      <c r="T87" s="61">
        <v>9</v>
      </c>
      <c r="U87" s="68">
        <v>35.95731341174806</v>
      </c>
    </row>
    <row r="88" spans="1:21" ht="12.75">
      <c r="A88" s="66">
        <v>10</v>
      </c>
      <c r="B88" s="104">
        <v>63523</v>
      </c>
      <c r="C88" s="104">
        <v>42348</v>
      </c>
      <c r="D88" s="104">
        <v>42348</v>
      </c>
      <c r="E88" s="104">
        <v>63523</v>
      </c>
      <c r="F88" s="105">
        <v>1.2013541666666667</v>
      </c>
      <c r="G88" s="104">
        <v>3</v>
      </c>
      <c r="H88" s="111">
        <v>0.3</v>
      </c>
      <c r="I88" s="104">
        <v>450</v>
      </c>
      <c r="J88" s="104">
        <f t="shared" si="10"/>
        <v>211742</v>
      </c>
      <c r="K88" s="24">
        <f t="shared" si="11"/>
        <v>737.4</v>
      </c>
      <c r="L88" s="24">
        <f t="shared" si="15"/>
        <v>128.7399999999999</v>
      </c>
      <c r="M88" s="24">
        <f t="shared" si="12"/>
        <v>1644.7258039459389</v>
      </c>
      <c r="N88" s="24">
        <f t="shared" si="13"/>
        <v>68.53024183108079</v>
      </c>
      <c r="O88" s="24">
        <f t="shared" si="14"/>
        <v>1187.4</v>
      </c>
      <c r="P88" s="24">
        <f t="shared" si="16"/>
        <v>228.74</v>
      </c>
      <c r="Q88" s="24">
        <f t="shared" si="17"/>
        <v>925.6885546909155</v>
      </c>
      <c r="R88" s="24">
        <f t="shared" si="18"/>
        <v>38.57035644545481</v>
      </c>
      <c r="T88" s="66">
        <v>10</v>
      </c>
      <c r="U88" s="68">
        <v>38.57035644545481</v>
      </c>
    </row>
    <row r="89" spans="1:18" ht="12.75">
      <c r="A89" s="66" t="s">
        <v>191</v>
      </c>
      <c r="B89" s="104"/>
      <c r="C89" s="104"/>
      <c r="D89" s="104"/>
      <c r="E89" s="104"/>
      <c r="F89" s="105"/>
      <c r="G89" s="104"/>
      <c r="H89" s="111"/>
      <c r="I89" s="104"/>
      <c r="J89" s="110"/>
      <c r="K89" s="24"/>
      <c r="L89" s="24"/>
      <c r="M89" s="24"/>
      <c r="N89" s="24"/>
      <c r="O89" s="24"/>
      <c r="P89" s="24"/>
      <c r="Q89" s="24"/>
      <c r="R89" s="24"/>
    </row>
    <row r="91" ht="12">
      <c r="A91" s="9" t="s">
        <v>204</v>
      </c>
    </row>
    <row r="92" spans="1:26" ht="48">
      <c r="A92" s="62" t="s">
        <v>182</v>
      </c>
      <c r="B92" s="62" t="s">
        <v>183</v>
      </c>
      <c r="C92" s="62" t="s">
        <v>184</v>
      </c>
      <c r="D92" s="62" t="s">
        <v>185</v>
      </c>
      <c r="E92" s="62" t="s">
        <v>186</v>
      </c>
      <c r="F92" s="62" t="s">
        <v>187</v>
      </c>
      <c r="G92" s="62" t="s">
        <v>195</v>
      </c>
      <c r="H92" s="62" t="s">
        <v>200</v>
      </c>
      <c r="I92" s="62" t="s">
        <v>203</v>
      </c>
      <c r="J92" s="62" t="s">
        <v>197</v>
      </c>
      <c r="K92" s="62" t="s">
        <v>208</v>
      </c>
      <c r="L92" s="62" t="s">
        <v>207</v>
      </c>
      <c r="M92" s="62" t="s">
        <v>198</v>
      </c>
      <c r="N92" s="62" t="s">
        <v>199</v>
      </c>
      <c r="O92" s="62" t="s">
        <v>209</v>
      </c>
      <c r="P92" s="62" t="s">
        <v>207</v>
      </c>
      <c r="Q92" s="62" t="s">
        <v>198</v>
      </c>
      <c r="R92" s="62" t="s">
        <v>199</v>
      </c>
      <c r="S92" s="62" t="s">
        <v>325</v>
      </c>
      <c r="T92" s="62" t="s">
        <v>207</v>
      </c>
      <c r="U92" s="62" t="s">
        <v>198</v>
      </c>
      <c r="V92" s="62" t="s">
        <v>199</v>
      </c>
      <c r="W92" s="62" t="s">
        <v>210</v>
      </c>
      <c r="X92" s="62" t="s">
        <v>207</v>
      </c>
      <c r="Y92" s="62" t="s">
        <v>198</v>
      </c>
      <c r="Z92" s="62" t="s">
        <v>199</v>
      </c>
    </row>
    <row r="93" spans="1:30" ht="12.75">
      <c r="A93" s="61">
        <v>1</v>
      </c>
      <c r="B93" s="63">
        <v>780</v>
      </c>
      <c r="C93" s="63">
        <v>1560</v>
      </c>
      <c r="D93" s="63">
        <v>1560</v>
      </c>
      <c r="E93" s="63">
        <v>3900</v>
      </c>
      <c r="F93" s="64">
        <v>0.03125</v>
      </c>
      <c r="G93" s="63">
        <v>5</v>
      </c>
      <c r="H93" s="69">
        <v>0.025</v>
      </c>
      <c r="I93" s="63">
        <v>55</v>
      </c>
      <c r="J93" s="24">
        <f>B93+C93+D93+E93</f>
        <v>7800</v>
      </c>
      <c r="K93" s="24">
        <f>I93*2+$H$50*2*H93</f>
        <v>126.75</v>
      </c>
      <c r="L93" s="24">
        <f>K93</f>
        <v>126.75</v>
      </c>
      <c r="M93" s="24">
        <f>J93/L93</f>
        <v>61.53846153846154</v>
      </c>
      <c r="N93" s="24">
        <f>M93/24</f>
        <v>2.5641025641025643</v>
      </c>
      <c r="O93" s="24">
        <f>I93*2+$H$50*H93</f>
        <v>118.375</v>
      </c>
      <c r="P93" s="24">
        <f>O93</f>
        <v>118.375</v>
      </c>
      <c r="Q93" s="24">
        <f>J93/P93</f>
        <v>65.89229144667371</v>
      </c>
      <c r="R93" s="24">
        <f>Q93/24</f>
        <v>2.7455121436114047</v>
      </c>
      <c r="S93" s="24">
        <f>I93*3</f>
        <v>165</v>
      </c>
      <c r="T93" s="24">
        <f>S93</f>
        <v>165</v>
      </c>
      <c r="U93" s="24">
        <f>J93/T93</f>
        <v>47.27272727272727</v>
      </c>
      <c r="V93" s="24">
        <f>U93/24</f>
        <v>1.9696969696969697</v>
      </c>
      <c r="W93" s="24">
        <f>I93*4</f>
        <v>220</v>
      </c>
      <c r="X93" s="24">
        <f>W93</f>
        <v>220</v>
      </c>
      <c r="Y93" s="24">
        <f aca="true" t="shared" si="19" ref="Y93:Y102">J93/X93</f>
        <v>35.45454545454545</v>
      </c>
      <c r="Z93" s="24">
        <f>Y93/24</f>
        <v>1.4772727272727273</v>
      </c>
      <c r="AB93" s="61">
        <v>1</v>
      </c>
      <c r="AC93" s="70">
        <v>2.5641025641025643</v>
      </c>
      <c r="AD93" s="9">
        <v>1.4772727272727273</v>
      </c>
    </row>
    <row r="94" spans="1:30" ht="12.75">
      <c r="A94" s="61">
        <v>2</v>
      </c>
      <c r="B94" s="63">
        <v>1248</v>
      </c>
      <c r="C94" s="63">
        <v>2496</v>
      </c>
      <c r="D94" s="63">
        <v>2496</v>
      </c>
      <c r="E94" s="63">
        <v>6240</v>
      </c>
      <c r="F94" s="64">
        <v>0.046875</v>
      </c>
      <c r="G94" s="63">
        <v>5</v>
      </c>
      <c r="H94" s="67">
        <v>0.05</v>
      </c>
      <c r="I94" s="63">
        <v>65</v>
      </c>
      <c r="J94" s="24">
        <f aca="true" t="shared" si="20" ref="J94:J102">B94+C94+D94+E94</f>
        <v>12480</v>
      </c>
      <c r="K94" s="24">
        <f aca="true" t="shared" si="21" ref="K94:K102">I94*2+$H$50*2*H94</f>
        <v>163.5</v>
      </c>
      <c r="L94" s="24">
        <f>K94-K93</f>
        <v>36.75</v>
      </c>
      <c r="M94" s="24">
        <f aca="true" t="shared" si="22" ref="M94:M102">J94/L94</f>
        <v>339.59183673469386</v>
      </c>
      <c r="N94" s="24">
        <f aca="true" t="shared" si="23" ref="N94:N102">M94/24</f>
        <v>14.149659863945578</v>
      </c>
      <c r="O94" s="24">
        <f aca="true" t="shared" si="24" ref="O94:O102">I94*2+$H$50*H94</f>
        <v>146.75</v>
      </c>
      <c r="P94" s="24">
        <f>O94-O93</f>
        <v>28.375</v>
      </c>
      <c r="Q94" s="24">
        <f aca="true" t="shared" si="25" ref="Q94:Q102">J94/P94</f>
        <v>439.8237885462555</v>
      </c>
      <c r="R94" s="24">
        <f aca="true" t="shared" si="26" ref="R94:R102">Q94/24</f>
        <v>18.325991189427313</v>
      </c>
      <c r="S94" s="24">
        <f aca="true" t="shared" si="27" ref="S94:S102">I94*3</f>
        <v>195</v>
      </c>
      <c r="T94" s="24">
        <f>S94-S93</f>
        <v>30</v>
      </c>
      <c r="U94" s="24">
        <f>J94/T94</f>
        <v>416</v>
      </c>
      <c r="V94" s="24">
        <f>U94/24</f>
        <v>17.333333333333332</v>
      </c>
      <c r="W94" s="24">
        <f aca="true" t="shared" si="28" ref="W94:W102">I94*4</f>
        <v>260</v>
      </c>
      <c r="X94" s="24">
        <f>W94-W93</f>
        <v>40</v>
      </c>
      <c r="Y94" s="24">
        <f t="shared" si="19"/>
        <v>312</v>
      </c>
      <c r="Z94" s="24">
        <f aca="true" t="shared" si="29" ref="Z94:Z102">Y94/24</f>
        <v>13</v>
      </c>
      <c r="AB94" s="61">
        <v>2</v>
      </c>
      <c r="AC94" s="70">
        <v>14.149659863945578</v>
      </c>
      <c r="AD94" s="9">
        <v>13</v>
      </c>
    </row>
    <row r="95" spans="1:30" ht="12.75">
      <c r="A95" s="61">
        <v>3</v>
      </c>
      <c r="B95" s="63">
        <v>1997</v>
      </c>
      <c r="C95" s="63">
        <v>3994</v>
      </c>
      <c r="D95" s="63">
        <v>3994</v>
      </c>
      <c r="E95" s="63">
        <v>9984</v>
      </c>
      <c r="F95" s="64">
        <v>0.0703125</v>
      </c>
      <c r="G95" s="63">
        <v>5</v>
      </c>
      <c r="H95" s="69">
        <v>0.075</v>
      </c>
      <c r="I95" s="63">
        <v>75</v>
      </c>
      <c r="J95" s="24">
        <f t="shared" si="20"/>
        <v>19969</v>
      </c>
      <c r="K95" s="24">
        <f t="shared" si="21"/>
        <v>200.25</v>
      </c>
      <c r="L95" s="24">
        <f aca="true" t="shared" si="30" ref="L95:L102">K95-K94</f>
        <v>36.75</v>
      </c>
      <c r="M95" s="24">
        <f t="shared" si="22"/>
        <v>543.374149659864</v>
      </c>
      <c r="N95" s="24">
        <f t="shared" si="23"/>
        <v>22.640589569160998</v>
      </c>
      <c r="O95" s="24">
        <f t="shared" si="24"/>
        <v>175.125</v>
      </c>
      <c r="P95" s="24">
        <f aca="true" t="shared" si="31" ref="P95:P102">O95-O94</f>
        <v>28.375</v>
      </c>
      <c r="Q95" s="24">
        <f t="shared" si="25"/>
        <v>703.7533039647577</v>
      </c>
      <c r="R95" s="24">
        <f t="shared" si="26"/>
        <v>29.323054331864906</v>
      </c>
      <c r="S95" s="24">
        <f t="shared" si="27"/>
        <v>225</v>
      </c>
      <c r="T95" s="24">
        <f aca="true" t="shared" si="32" ref="T95:T102">S95-S94</f>
        <v>30</v>
      </c>
      <c r="U95" s="24">
        <f aca="true" t="shared" si="33" ref="U95:U102">J95/T95</f>
        <v>665.6333333333333</v>
      </c>
      <c r="V95" s="24">
        <f aca="true" t="shared" si="34" ref="V95:V102">U95/24</f>
        <v>27.73472222222222</v>
      </c>
      <c r="W95" s="24">
        <f t="shared" si="28"/>
        <v>300</v>
      </c>
      <c r="X95" s="24">
        <f aca="true" t="shared" si="35" ref="X95:X102">W95-W94</f>
        <v>40</v>
      </c>
      <c r="Y95" s="24">
        <f t="shared" si="19"/>
        <v>499.225</v>
      </c>
      <c r="Z95" s="24">
        <f t="shared" si="29"/>
        <v>20.801041666666666</v>
      </c>
      <c r="AB95" s="61">
        <v>3</v>
      </c>
      <c r="AC95" s="70">
        <v>22.640589569160998</v>
      </c>
      <c r="AD95" s="9">
        <v>20.801041666666666</v>
      </c>
    </row>
    <row r="96" spans="1:30" ht="12.75">
      <c r="A96" s="61">
        <v>4</v>
      </c>
      <c r="B96" s="63">
        <v>4193</v>
      </c>
      <c r="C96" s="63">
        <v>6290</v>
      </c>
      <c r="D96" s="63">
        <v>6290</v>
      </c>
      <c r="E96" s="63">
        <v>11182</v>
      </c>
      <c r="F96" s="64">
        <v>0.10546296296296297</v>
      </c>
      <c r="G96" s="63">
        <v>5</v>
      </c>
      <c r="H96" s="67">
        <v>0.1</v>
      </c>
      <c r="I96" s="63">
        <v>95</v>
      </c>
      <c r="J96" s="24">
        <f t="shared" si="20"/>
        <v>27955</v>
      </c>
      <c r="K96" s="24">
        <f t="shared" si="21"/>
        <v>257</v>
      </c>
      <c r="L96" s="24">
        <f t="shared" si="30"/>
        <v>56.75</v>
      </c>
      <c r="M96" s="24">
        <f t="shared" si="22"/>
        <v>492.59911894273125</v>
      </c>
      <c r="N96" s="24">
        <f t="shared" si="23"/>
        <v>20.524963289280468</v>
      </c>
      <c r="O96" s="24">
        <f t="shared" si="24"/>
        <v>223.5</v>
      </c>
      <c r="P96" s="24">
        <f t="shared" si="31"/>
        <v>48.375</v>
      </c>
      <c r="Q96" s="24">
        <f t="shared" si="25"/>
        <v>577.8811369509044</v>
      </c>
      <c r="R96" s="24">
        <f t="shared" si="26"/>
        <v>24.078380706287685</v>
      </c>
      <c r="S96" s="24">
        <f t="shared" si="27"/>
        <v>285</v>
      </c>
      <c r="T96" s="24">
        <f t="shared" si="32"/>
        <v>60</v>
      </c>
      <c r="U96" s="24">
        <f t="shared" si="33"/>
        <v>465.9166666666667</v>
      </c>
      <c r="V96" s="24">
        <f t="shared" si="34"/>
        <v>19.413194444444446</v>
      </c>
      <c r="W96" s="24">
        <f t="shared" si="28"/>
        <v>380</v>
      </c>
      <c r="X96" s="24">
        <f t="shared" si="35"/>
        <v>80</v>
      </c>
      <c r="Y96" s="24">
        <f t="shared" si="19"/>
        <v>349.4375</v>
      </c>
      <c r="Z96" s="24">
        <f t="shared" si="29"/>
        <v>14.559895833333334</v>
      </c>
      <c r="AB96" s="61">
        <v>4</v>
      </c>
      <c r="AC96" s="70">
        <v>20.524963289280468</v>
      </c>
      <c r="AD96" s="9">
        <v>14.559895833333334</v>
      </c>
    </row>
    <row r="97" spans="1:30" ht="12.75">
      <c r="A97" s="61">
        <v>5</v>
      </c>
      <c r="B97" s="63">
        <v>5871</v>
      </c>
      <c r="C97" s="63">
        <v>8806</v>
      </c>
      <c r="D97" s="63">
        <v>8806</v>
      </c>
      <c r="E97" s="63">
        <v>15655</v>
      </c>
      <c r="F97" s="64">
        <v>0.15820601851851854</v>
      </c>
      <c r="G97" s="63">
        <v>5</v>
      </c>
      <c r="H97" s="69">
        <v>0.125</v>
      </c>
      <c r="I97" s="63">
        <v>115</v>
      </c>
      <c r="J97" s="24">
        <f t="shared" si="20"/>
        <v>39138</v>
      </c>
      <c r="K97" s="24">
        <f t="shared" si="21"/>
        <v>313.75</v>
      </c>
      <c r="L97" s="24">
        <f t="shared" si="30"/>
        <v>56.75</v>
      </c>
      <c r="M97" s="24">
        <f t="shared" si="22"/>
        <v>689.6563876651983</v>
      </c>
      <c r="N97" s="24">
        <f t="shared" si="23"/>
        <v>28.73568281938326</v>
      </c>
      <c r="O97" s="24">
        <f t="shared" si="24"/>
        <v>271.875</v>
      </c>
      <c r="P97" s="24">
        <f t="shared" si="31"/>
        <v>48.375</v>
      </c>
      <c r="Q97" s="24">
        <f t="shared" si="25"/>
        <v>809.0542635658915</v>
      </c>
      <c r="R97" s="24">
        <f t="shared" si="26"/>
        <v>33.71059431524548</v>
      </c>
      <c r="S97" s="24">
        <f t="shared" si="27"/>
        <v>345</v>
      </c>
      <c r="T97" s="24">
        <f t="shared" si="32"/>
        <v>60</v>
      </c>
      <c r="U97" s="24">
        <f t="shared" si="33"/>
        <v>652.3</v>
      </c>
      <c r="V97" s="24">
        <f t="shared" si="34"/>
        <v>27.179166666666664</v>
      </c>
      <c r="W97" s="24">
        <f t="shared" si="28"/>
        <v>460</v>
      </c>
      <c r="X97" s="24">
        <f t="shared" si="35"/>
        <v>80</v>
      </c>
      <c r="Y97" s="24">
        <f t="shared" si="19"/>
        <v>489.225</v>
      </c>
      <c r="Z97" s="24">
        <f t="shared" si="29"/>
        <v>20.384375000000002</v>
      </c>
      <c r="AB97" s="61">
        <v>5</v>
      </c>
      <c r="AC97" s="70">
        <v>28.73568281938326</v>
      </c>
      <c r="AD97" s="9">
        <v>20.384375</v>
      </c>
    </row>
    <row r="98" spans="1:30" ht="12.75">
      <c r="A98" s="61">
        <v>6</v>
      </c>
      <c r="B98" s="63">
        <v>10958</v>
      </c>
      <c r="C98" s="63">
        <v>13698</v>
      </c>
      <c r="D98" s="63">
        <v>13698</v>
      </c>
      <c r="E98" s="63">
        <v>16437</v>
      </c>
      <c r="F98" s="64">
        <v>0.23730324074074075</v>
      </c>
      <c r="G98" s="63">
        <v>10</v>
      </c>
      <c r="H98" s="67">
        <v>0.15</v>
      </c>
      <c r="I98" s="63">
        <v>145</v>
      </c>
      <c r="J98" s="24">
        <f t="shared" si="20"/>
        <v>54791</v>
      </c>
      <c r="K98" s="24">
        <f t="shared" si="21"/>
        <v>390.5</v>
      </c>
      <c r="L98" s="24">
        <f t="shared" si="30"/>
        <v>76.75</v>
      </c>
      <c r="M98" s="24">
        <f t="shared" si="22"/>
        <v>713.8892508143323</v>
      </c>
      <c r="N98" s="24">
        <f t="shared" si="23"/>
        <v>29.74538545059718</v>
      </c>
      <c r="O98" s="24">
        <f t="shared" si="24"/>
        <v>340.25</v>
      </c>
      <c r="P98" s="24">
        <f t="shared" si="31"/>
        <v>68.375</v>
      </c>
      <c r="Q98" s="24">
        <f t="shared" si="25"/>
        <v>801.3308957952468</v>
      </c>
      <c r="R98" s="24">
        <f t="shared" si="26"/>
        <v>33.388787324801946</v>
      </c>
      <c r="S98" s="24">
        <f t="shared" si="27"/>
        <v>435</v>
      </c>
      <c r="T98" s="24">
        <f t="shared" si="32"/>
        <v>90</v>
      </c>
      <c r="U98" s="24">
        <f t="shared" si="33"/>
        <v>608.7888888888889</v>
      </c>
      <c r="V98" s="24">
        <f t="shared" si="34"/>
        <v>25.366203703703704</v>
      </c>
      <c r="W98" s="24">
        <f t="shared" si="28"/>
        <v>580</v>
      </c>
      <c r="X98" s="24">
        <f t="shared" si="35"/>
        <v>120</v>
      </c>
      <c r="Y98" s="24">
        <f t="shared" si="19"/>
        <v>456.59166666666664</v>
      </c>
      <c r="Z98" s="24">
        <f t="shared" si="29"/>
        <v>19.024652777777778</v>
      </c>
      <c r="AB98" s="61">
        <v>6</v>
      </c>
      <c r="AC98" s="70">
        <v>29.74538545059718</v>
      </c>
      <c r="AD98" s="9">
        <v>19.024652777777778</v>
      </c>
    </row>
    <row r="99" spans="1:30" ht="12.75">
      <c r="A99" s="61">
        <v>7</v>
      </c>
      <c r="B99" s="63">
        <v>15342</v>
      </c>
      <c r="C99" s="63">
        <v>19177</v>
      </c>
      <c r="D99" s="63">
        <v>19177</v>
      </c>
      <c r="E99" s="63">
        <v>23013</v>
      </c>
      <c r="F99" s="64">
        <v>0.35596064814814815</v>
      </c>
      <c r="G99" s="63">
        <v>15</v>
      </c>
      <c r="H99" s="69">
        <v>0.175</v>
      </c>
      <c r="I99" s="63">
        <v>185</v>
      </c>
      <c r="J99" s="24">
        <f t="shared" si="20"/>
        <v>76709</v>
      </c>
      <c r="K99" s="24">
        <f t="shared" si="21"/>
        <v>487.25</v>
      </c>
      <c r="L99" s="24">
        <f t="shared" si="30"/>
        <v>96.75</v>
      </c>
      <c r="M99" s="24">
        <f t="shared" si="22"/>
        <v>792.8578811369509</v>
      </c>
      <c r="N99" s="24">
        <f t="shared" si="23"/>
        <v>33.035745047372956</v>
      </c>
      <c r="O99" s="24">
        <f t="shared" si="24"/>
        <v>428.625</v>
      </c>
      <c r="P99" s="24">
        <f t="shared" si="31"/>
        <v>88.375</v>
      </c>
      <c r="Q99" s="24">
        <f t="shared" si="25"/>
        <v>867.994342291372</v>
      </c>
      <c r="R99" s="24">
        <f t="shared" si="26"/>
        <v>36.166430928807166</v>
      </c>
      <c r="S99" s="24">
        <f t="shared" si="27"/>
        <v>555</v>
      </c>
      <c r="T99" s="24">
        <f t="shared" si="32"/>
        <v>120</v>
      </c>
      <c r="U99" s="24">
        <f t="shared" si="33"/>
        <v>639.2416666666667</v>
      </c>
      <c r="V99" s="24">
        <f t="shared" si="34"/>
        <v>26.635069444444444</v>
      </c>
      <c r="W99" s="24">
        <f t="shared" si="28"/>
        <v>740</v>
      </c>
      <c r="X99" s="24">
        <f t="shared" si="35"/>
        <v>160</v>
      </c>
      <c r="Y99" s="24">
        <f t="shared" si="19"/>
        <v>479.43125</v>
      </c>
      <c r="Z99" s="24">
        <f t="shared" si="29"/>
        <v>19.976302083333334</v>
      </c>
      <c r="AB99" s="61">
        <v>7</v>
      </c>
      <c r="AC99" s="70">
        <v>33.035745047372956</v>
      </c>
      <c r="AD99" s="9">
        <v>19.976302083333334</v>
      </c>
    </row>
    <row r="100" spans="1:30" ht="12.75">
      <c r="A100" s="61">
        <v>8</v>
      </c>
      <c r="B100" s="63">
        <v>19944</v>
      </c>
      <c r="C100" s="63">
        <v>24930</v>
      </c>
      <c r="D100" s="63">
        <v>24930</v>
      </c>
      <c r="E100" s="63">
        <v>29916</v>
      </c>
      <c r="F100" s="64">
        <v>0.5339351851851851</v>
      </c>
      <c r="G100" s="63">
        <v>15</v>
      </c>
      <c r="H100" s="67">
        <v>0.2</v>
      </c>
      <c r="I100" s="63">
        <v>235</v>
      </c>
      <c r="J100" s="24">
        <f t="shared" si="20"/>
        <v>99720</v>
      </c>
      <c r="K100" s="24">
        <f t="shared" si="21"/>
        <v>604</v>
      </c>
      <c r="L100" s="24">
        <f t="shared" si="30"/>
        <v>116.75</v>
      </c>
      <c r="M100" s="24">
        <f t="shared" si="22"/>
        <v>854.1327623126339</v>
      </c>
      <c r="N100" s="24">
        <f t="shared" si="23"/>
        <v>35.58886509635975</v>
      </c>
      <c r="O100" s="24">
        <f t="shared" si="24"/>
        <v>537</v>
      </c>
      <c r="P100" s="24">
        <f t="shared" si="31"/>
        <v>108.375</v>
      </c>
      <c r="Q100" s="24">
        <f t="shared" si="25"/>
        <v>920.1384083044983</v>
      </c>
      <c r="R100" s="24">
        <f t="shared" si="26"/>
        <v>38.339100346020764</v>
      </c>
      <c r="S100" s="24">
        <f t="shared" si="27"/>
        <v>705</v>
      </c>
      <c r="T100" s="24">
        <f t="shared" si="32"/>
        <v>150</v>
      </c>
      <c r="U100" s="24">
        <f t="shared" si="33"/>
        <v>664.8</v>
      </c>
      <c r="V100" s="24">
        <f t="shared" si="34"/>
        <v>27.7</v>
      </c>
      <c r="W100" s="24">
        <f t="shared" si="28"/>
        <v>940</v>
      </c>
      <c r="X100" s="24">
        <f t="shared" si="35"/>
        <v>200</v>
      </c>
      <c r="Y100" s="24">
        <f t="shared" si="19"/>
        <v>498.6</v>
      </c>
      <c r="Z100" s="24">
        <f t="shared" si="29"/>
        <v>20.775000000000002</v>
      </c>
      <c r="AB100" s="61">
        <v>8</v>
      </c>
      <c r="AC100" s="70">
        <v>35.58886509635975</v>
      </c>
      <c r="AD100" s="9">
        <v>20.775</v>
      </c>
    </row>
    <row r="101" spans="1:30" ht="12.75">
      <c r="A101" s="61">
        <v>9</v>
      </c>
      <c r="B101" s="63">
        <v>25928</v>
      </c>
      <c r="C101" s="63">
        <v>32410</v>
      </c>
      <c r="D101" s="63">
        <v>32410</v>
      </c>
      <c r="E101" s="63">
        <v>38891</v>
      </c>
      <c r="F101" s="64">
        <v>0.8009027777777779</v>
      </c>
      <c r="G101" s="63">
        <v>15</v>
      </c>
      <c r="H101" s="69">
        <v>0.225</v>
      </c>
      <c r="I101" s="63">
        <v>300</v>
      </c>
      <c r="J101" s="24">
        <f t="shared" si="20"/>
        <v>129639</v>
      </c>
      <c r="K101" s="24">
        <f t="shared" si="21"/>
        <v>750.75</v>
      </c>
      <c r="L101" s="24">
        <f t="shared" si="30"/>
        <v>146.75</v>
      </c>
      <c r="M101" s="24">
        <f t="shared" si="22"/>
        <v>883.4003407155026</v>
      </c>
      <c r="N101" s="24">
        <f t="shared" si="23"/>
        <v>36.80834752981261</v>
      </c>
      <c r="O101" s="24">
        <f t="shared" si="24"/>
        <v>675.375</v>
      </c>
      <c r="P101" s="24">
        <f t="shared" si="31"/>
        <v>138.375</v>
      </c>
      <c r="Q101" s="24">
        <f t="shared" si="25"/>
        <v>936.8672086720867</v>
      </c>
      <c r="R101" s="24">
        <f t="shared" si="26"/>
        <v>39.036133694670276</v>
      </c>
      <c r="S101" s="24">
        <f t="shared" si="27"/>
        <v>900</v>
      </c>
      <c r="T101" s="24">
        <f t="shared" si="32"/>
        <v>195</v>
      </c>
      <c r="U101" s="24">
        <f t="shared" si="33"/>
        <v>664.8153846153846</v>
      </c>
      <c r="V101" s="24">
        <f t="shared" si="34"/>
        <v>27.700641025641023</v>
      </c>
      <c r="W101" s="24">
        <f t="shared" si="28"/>
        <v>1200</v>
      </c>
      <c r="X101" s="24">
        <f t="shared" si="35"/>
        <v>260</v>
      </c>
      <c r="Y101" s="24">
        <f t="shared" si="19"/>
        <v>498.6115384615385</v>
      </c>
      <c r="Z101" s="24">
        <f t="shared" si="29"/>
        <v>20.77548076923077</v>
      </c>
      <c r="AB101" s="61">
        <v>9</v>
      </c>
      <c r="AC101" s="70">
        <v>36.80834752981261</v>
      </c>
      <c r="AD101" s="9">
        <v>20.77548076923077</v>
      </c>
    </row>
    <row r="102" spans="1:30" ht="12.75">
      <c r="A102" s="66">
        <v>10</v>
      </c>
      <c r="B102" s="104">
        <v>33706</v>
      </c>
      <c r="C102" s="104">
        <v>42132</v>
      </c>
      <c r="D102" s="104">
        <v>42132</v>
      </c>
      <c r="E102" s="104">
        <v>50559</v>
      </c>
      <c r="F102" s="105">
        <v>1.2013541666666667</v>
      </c>
      <c r="G102" s="104">
        <v>20</v>
      </c>
      <c r="H102" s="111">
        <v>0.25</v>
      </c>
      <c r="I102" s="104">
        <v>380</v>
      </c>
      <c r="J102" s="24">
        <f t="shared" si="20"/>
        <v>168529</v>
      </c>
      <c r="K102" s="24">
        <f t="shared" si="21"/>
        <v>927.5</v>
      </c>
      <c r="L102" s="24">
        <f t="shared" si="30"/>
        <v>176.75</v>
      </c>
      <c r="M102" s="24">
        <f t="shared" si="22"/>
        <v>953.4879773691655</v>
      </c>
      <c r="N102" s="24">
        <f t="shared" si="23"/>
        <v>39.72866572371523</v>
      </c>
      <c r="O102" s="24">
        <f t="shared" si="24"/>
        <v>843.75</v>
      </c>
      <c r="P102" s="24">
        <f t="shared" si="31"/>
        <v>168.375</v>
      </c>
      <c r="Q102" s="24">
        <f t="shared" si="25"/>
        <v>1000.9146250927988</v>
      </c>
      <c r="R102" s="24">
        <f t="shared" si="26"/>
        <v>41.704776045533286</v>
      </c>
      <c r="S102" s="24">
        <f t="shared" si="27"/>
        <v>1140</v>
      </c>
      <c r="T102" s="24">
        <f t="shared" si="32"/>
        <v>240</v>
      </c>
      <c r="U102" s="24">
        <f t="shared" si="33"/>
        <v>702.2041666666667</v>
      </c>
      <c r="V102" s="24">
        <f t="shared" si="34"/>
        <v>29.258506944444445</v>
      </c>
      <c r="W102" s="24">
        <f t="shared" si="28"/>
        <v>1520</v>
      </c>
      <c r="X102" s="24">
        <f t="shared" si="35"/>
        <v>320</v>
      </c>
      <c r="Y102" s="24">
        <f t="shared" si="19"/>
        <v>526.653125</v>
      </c>
      <c r="Z102" s="24">
        <f t="shared" si="29"/>
        <v>21.943880208333336</v>
      </c>
      <c r="AB102" s="66">
        <v>10</v>
      </c>
      <c r="AC102" s="70">
        <v>39.72866572371523</v>
      </c>
      <c r="AD102" s="9">
        <v>21.943880208333336</v>
      </c>
    </row>
    <row r="103" spans="1:26" ht="12.75">
      <c r="A103" s="66" t="s">
        <v>191</v>
      </c>
      <c r="B103" s="104"/>
      <c r="C103" s="104"/>
      <c r="D103" s="104"/>
      <c r="E103" s="104"/>
      <c r="F103" s="105"/>
      <c r="G103" s="104"/>
      <c r="H103" s="111"/>
      <c r="I103" s="10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</sheetData>
  <mergeCells count="61">
    <mergeCell ref="J88:J89"/>
    <mergeCell ref="F102:F103"/>
    <mergeCell ref="G102:G103"/>
    <mergeCell ref="H102:H103"/>
    <mergeCell ref="I102:I103"/>
    <mergeCell ref="F88:F89"/>
    <mergeCell ref="G88:G89"/>
    <mergeCell ref="H88:H89"/>
    <mergeCell ref="I88:I89"/>
    <mergeCell ref="B102:B103"/>
    <mergeCell ref="C102:C103"/>
    <mergeCell ref="D102:D103"/>
    <mergeCell ref="E102:E103"/>
    <mergeCell ref="B88:B89"/>
    <mergeCell ref="C88:C89"/>
    <mergeCell ref="D88:D89"/>
    <mergeCell ref="E88:E89"/>
    <mergeCell ref="J74:J75"/>
    <mergeCell ref="K74:K75"/>
    <mergeCell ref="L74:L75"/>
    <mergeCell ref="J55:J56"/>
    <mergeCell ref="K55:K56"/>
    <mergeCell ref="L55:L56"/>
    <mergeCell ref="J36:J37"/>
    <mergeCell ref="K36:K37"/>
    <mergeCell ref="L36:L37"/>
    <mergeCell ref="J17:J18"/>
    <mergeCell ref="K17:K18"/>
    <mergeCell ref="L17:L18"/>
    <mergeCell ref="F74:F75"/>
    <mergeCell ref="G74:G75"/>
    <mergeCell ref="H74:H75"/>
    <mergeCell ref="I74:I75"/>
    <mergeCell ref="B74:B75"/>
    <mergeCell ref="C74:C75"/>
    <mergeCell ref="D74:D75"/>
    <mergeCell ref="E74:E75"/>
    <mergeCell ref="F55:F56"/>
    <mergeCell ref="G55:G56"/>
    <mergeCell ref="H55:H56"/>
    <mergeCell ref="I55:I56"/>
    <mergeCell ref="B55:B56"/>
    <mergeCell ref="C55:C56"/>
    <mergeCell ref="D55:D56"/>
    <mergeCell ref="E55:E56"/>
    <mergeCell ref="F36:F37"/>
    <mergeCell ref="G36:G37"/>
    <mergeCell ref="H36:H37"/>
    <mergeCell ref="I36:I37"/>
    <mergeCell ref="B36:B37"/>
    <mergeCell ref="C36:C37"/>
    <mergeCell ref="D36:D37"/>
    <mergeCell ref="E36:E37"/>
    <mergeCell ref="F17:F18"/>
    <mergeCell ref="G17:G18"/>
    <mergeCell ref="H17:H18"/>
    <mergeCell ref="I17:I18"/>
    <mergeCell ref="B17:B18"/>
    <mergeCell ref="C17:C18"/>
    <mergeCell ref="D17:D18"/>
    <mergeCell ref="E17:E1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txt</cp:lastModifiedBy>
  <dcterms:created xsi:type="dcterms:W3CDTF">2009-10-24T03:39:29Z</dcterms:created>
  <dcterms:modified xsi:type="dcterms:W3CDTF">2010-02-24T07:32:16Z</dcterms:modified>
  <cp:category/>
  <cp:version/>
  <cp:contentType/>
  <cp:contentStatus/>
</cp:coreProperties>
</file>