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0635" windowHeight="11145" activeTab="0"/>
  </bookViews>
  <sheets>
    <sheet name="応力計算" sheetId="1" r:id="rId1"/>
    <sheet name="中実丸棒" sheetId="2" r:id="rId2"/>
    <sheet name="材料特性" sheetId="3" r:id="rId3"/>
  </sheets>
  <definedNames>
    <definedName name="JIS1050">'材料特性'!$C$5</definedName>
    <definedName name="JIS1060">'材料特性'!$C$2</definedName>
    <definedName name="JIS1070">'材料特性'!$C$4</definedName>
    <definedName name="JIS1080">'材料特性'!$C$3</definedName>
    <definedName name="JIS1100">'材料特性'!$C$6</definedName>
    <definedName name="JIS2011">'材料特性'!$C$7</definedName>
    <definedName name="JIS2014">'材料特性'!$C$8</definedName>
    <definedName name="JIS2017">'材料特性'!$C$9</definedName>
    <definedName name="JIS2024">'材料特性'!$C$10</definedName>
  </definedNames>
  <calcPr fullCalcOnLoad="1"/>
</workbook>
</file>

<file path=xl/sharedStrings.xml><?xml version="1.0" encoding="utf-8"?>
<sst xmlns="http://schemas.openxmlformats.org/spreadsheetml/2006/main" count="56" uniqueCount="47">
  <si>
    <t>断面積[m^2]</t>
  </si>
  <si>
    <t>直径[mm]</t>
  </si>
  <si>
    <t>直径[m]</t>
  </si>
  <si>
    <t>π＝</t>
  </si>
  <si>
    <t>断面二次極モーメント[m^4]</t>
  </si>
  <si>
    <t>断面係数[m^3]</t>
  </si>
  <si>
    <t>重量対強度</t>
  </si>
  <si>
    <t>応力計算シート</t>
  </si>
  <si>
    <t xml:space="preserve">ver </t>
  </si>
  <si>
    <t>このファイルは軸や角パイプの簡易強度計算を行うことができます</t>
  </si>
  <si>
    <t>種類：</t>
  </si>
  <si>
    <t>材料</t>
  </si>
  <si>
    <t>6N61</t>
  </si>
  <si>
    <t>7N01</t>
  </si>
  <si>
    <t>JIS呼称</t>
  </si>
  <si>
    <t>種類</t>
  </si>
  <si>
    <t>引張強さ</t>
  </si>
  <si>
    <t>耐力</t>
  </si>
  <si>
    <t>せん断強さ</t>
  </si>
  <si>
    <t>引張強さ</t>
  </si>
  <si>
    <t>角パイプ</t>
  </si>
  <si>
    <t>比重</t>
  </si>
  <si>
    <t>せん断強さ</t>
  </si>
  <si>
    <t>JIS呼称を選んでデータ読み込みを押してください</t>
  </si>
  <si>
    <t>[mm]</t>
  </si>
  <si>
    <t>[mm]</t>
  </si>
  <si>
    <t>[N/m^2]</t>
  </si>
  <si>
    <t>加わる最大モーメント：</t>
  </si>
  <si>
    <t>計算結果</t>
  </si>
  <si>
    <t>最大応力：</t>
  </si>
  <si>
    <t>安全率：</t>
  </si>
  <si>
    <t>更新履歴</t>
  </si>
  <si>
    <t>曲げ</t>
  </si>
  <si>
    <t>ねじり</t>
  </si>
  <si>
    <t>ver0.1</t>
  </si>
  <si>
    <t>の領域は記入してください</t>
  </si>
  <si>
    <t>の領域は選択してください</t>
  </si>
  <si>
    <t>このシートは中実丸棒の断面強度を考えています</t>
  </si>
  <si>
    <t>材料特性の一覧を記述するシートです</t>
  </si>
  <si>
    <t>中実丸棒</t>
  </si>
  <si>
    <t>中空丸棒</t>
  </si>
  <si>
    <t>角棒</t>
  </si>
  <si>
    <t>Excel2010で試作品完成　ただしアルミのみ</t>
  </si>
  <si>
    <t>応力比較8mm</t>
  </si>
  <si>
    <t>応力比較10mm</t>
  </si>
  <si>
    <t>最大応力[1/m^3]</t>
  </si>
  <si>
    <t>材料の読み込みにマクロを使用しているのでセキリュティで許可してお使いください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</si>
</sst>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_ "/>
  </numFmts>
  <fonts count="20">
    <font>
      <sz val="11"/>
      <name val="ＭＳ Ｐゴシック"/>
      <family val="3"/>
    </font>
    <font>
      <sz val="6"/>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39">
    <xf numFmtId="0" fontId="0" fillId="0" borderId="0" xfId="0" applyAlignment="1">
      <alignment vertical="center"/>
    </xf>
    <xf numFmtId="0"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1" xfId="0" applyBorder="1" applyAlignment="1">
      <alignment horizontal="right" vertical="center"/>
    </xf>
    <xf numFmtId="0" fontId="0" fillId="0" borderId="10" xfId="0" applyBorder="1" applyAlignment="1">
      <alignment horizontal="center" vertical="center"/>
    </xf>
    <xf numFmtId="0" fontId="0" fillId="0" borderId="0" xfId="0" applyBorder="1" applyAlignment="1">
      <alignment horizontal="right" vertical="center"/>
    </xf>
    <xf numFmtId="0" fontId="0" fillId="0" borderId="10" xfId="0" applyBorder="1" applyAlignment="1">
      <alignment horizontal="right" vertical="center"/>
    </xf>
    <xf numFmtId="0" fontId="2" fillId="0" borderId="0" xfId="0" applyFont="1" applyAlignment="1">
      <alignment vertical="center"/>
    </xf>
    <xf numFmtId="0" fontId="0" fillId="0" borderId="10" xfId="0" applyFill="1" applyBorder="1" applyAlignment="1">
      <alignment horizontal="center" vertical="center"/>
    </xf>
    <xf numFmtId="0" fontId="0" fillId="0" borderId="12" xfId="0" applyBorder="1" applyAlignment="1">
      <alignment vertical="center"/>
    </xf>
    <xf numFmtId="0" fontId="0" fillId="0" borderId="12" xfId="0" applyBorder="1" applyAlignment="1">
      <alignment horizontal="right" vertical="center"/>
    </xf>
    <xf numFmtId="14" fontId="0" fillId="0" borderId="0" xfId="0" applyNumberFormat="1" applyAlignment="1">
      <alignment vertical="center"/>
    </xf>
    <xf numFmtId="177" fontId="0" fillId="0" borderId="10" xfId="0" applyNumberFormat="1" applyBorder="1" applyAlignment="1">
      <alignment vertical="center"/>
    </xf>
    <xf numFmtId="0" fontId="0" fillId="21" borderId="10" xfId="0" applyFill="1" applyBorder="1" applyAlignment="1">
      <alignment vertical="center"/>
    </xf>
    <xf numFmtId="0" fontId="0" fillId="0" borderId="13" xfId="0" applyBorder="1" applyAlignment="1">
      <alignment vertical="center"/>
    </xf>
    <xf numFmtId="0" fontId="0" fillId="13" borderId="10" xfId="0" applyFill="1" applyBorder="1" applyAlignment="1">
      <alignment horizontal="center" vertical="center"/>
    </xf>
    <xf numFmtId="0" fontId="0" fillId="13" borderId="10" xfId="0" applyFill="1" applyBorder="1" applyAlignment="1">
      <alignment horizontal="right" vertical="center"/>
    </xf>
    <xf numFmtId="0" fontId="0" fillId="0" borderId="0" xfId="0" applyBorder="1" applyAlignment="1">
      <alignment vertical="center"/>
    </xf>
    <xf numFmtId="0" fontId="0" fillId="0" borderId="10" xfId="0" applyBorder="1" applyAlignment="1">
      <alignment horizontal="left" vertical="center"/>
    </xf>
    <xf numFmtId="0" fontId="0" fillId="21" borderId="10" xfId="0"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12" xfId="0" applyFont="1" applyFill="1"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5</xdr:row>
      <xdr:rowOff>47625</xdr:rowOff>
    </xdr:from>
    <xdr:to>
      <xdr:col>5</xdr:col>
      <xdr:colOff>781050</xdr:colOff>
      <xdr:row>6</xdr:row>
      <xdr:rowOff>114300</xdr:rowOff>
    </xdr:to>
    <xdr:sp macro="[0]!Macro1">
      <xdr:nvSpPr>
        <xdr:cNvPr id="1" name="テキスト ボックス 3"/>
        <xdr:cNvSpPr txBox="1">
          <a:spLocks noChangeArrowheads="1"/>
        </xdr:cNvSpPr>
      </xdr:nvSpPr>
      <xdr:spPr>
        <a:xfrm>
          <a:off x="3067050" y="904875"/>
          <a:ext cx="1628775" cy="238125"/>
        </a:xfrm>
        <a:prstGeom prst="rect">
          <a:avLst/>
        </a:prstGeom>
        <a:gradFill rotWithShape="1">
          <a:gsLst>
            <a:gs pos="0">
              <a:srgbClr val="9AB5E4"/>
            </a:gs>
            <a:gs pos="50000">
              <a:srgbClr val="C2D1ED"/>
            </a:gs>
            <a:gs pos="100000">
              <a:srgbClr val="E1E8F5"/>
            </a:gs>
          </a:gsLst>
          <a:lin ang="5400000" scaled="1"/>
        </a:gra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データ読み込み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I33"/>
  <sheetViews>
    <sheetView tabSelected="1" workbookViewId="0" topLeftCell="A3">
      <selection activeCell="C7" sqref="C7"/>
    </sheetView>
  </sheetViews>
  <sheetFormatPr defaultColWidth="9.00390625" defaultRowHeight="13.5"/>
  <cols>
    <col min="2" max="2" width="10.50390625" style="0" bestFit="1" customWidth="1"/>
    <col min="3" max="3" width="11.125" style="0" customWidth="1"/>
    <col min="4" max="4" width="10.50390625" style="0" customWidth="1"/>
    <col min="5" max="5" width="10.25390625" style="3" bestFit="1" customWidth="1"/>
    <col min="6" max="6" width="12.25390625" style="0" customWidth="1"/>
    <col min="7" max="7" width="10.25390625" style="0" bestFit="1" customWidth="1"/>
  </cols>
  <sheetData>
    <row r="2" spans="2:5" ht="13.5">
      <c r="B2" s="33" t="s">
        <v>7</v>
      </c>
      <c r="C2" s="33"/>
      <c r="D2" s="3" t="s">
        <v>8</v>
      </c>
      <c r="E2" s="5">
        <v>0.1</v>
      </c>
    </row>
    <row r="3" spans="2:7" ht="13.5">
      <c r="B3" s="33" t="s">
        <v>9</v>
      </c>
      <c r="C3" s="33"/>
      <c r="D3" s="33"/>
      <c r="E3" s="33"/>
      <c r="F3" s="33"/>
      <c r="G3" s="33"/>
    </row>
    <row r="4" spans="2:8" ht="13.5">
      <c r="B4" s="33" t="s">
        <v>46</v>
      </c>
      <c r="C4" s="33"/>
      <c r="D4" s="33"/>
      <c r="E4" s="33"/>
      <c r="F4" s="33"/>
      <c r="G4" s="33"/>
      <c r="H4" s="29"/>
    </row>
    <row r="5" spans="4:8" ht="13.5">
      <c r="D5" s="7"/>
      <c r="E5" s="11"/>
      <c r="F5" s="7"/>
      <c r="H5" s="26">
        <v>1060</v>
      </c>
    </row>
    <row r="6" spans="2:8" ht="13.5">
      <c r="B6" s="8"/>
      <c r="C6" s="10" t="s">
        <v>11</v>
      </c>
      <c r="D6" s="7"/>
      <c r="E6" s="11"/>
      <c r="F6" s="7"/>
      <c r="G6" s="30" t="s">
        <v>39</v>
      </c>
      <c r="H6" s="26">
        <v>1080</v>
      </c>
    </row>
    <row r="7" spans="2:8" ht="13.5">
      <c r="B7" s="9"/>
      <c r="C7" s="21">
        <v>1060</v>
      </c>
      <c r="D7" s="7"/>
      <c r="E7" s="11"/>
      <c r="F7" s="7"/>
      <c r="G7" s="30" t="s">
        <v>40</v>
      </c>
      <c r="H7" s="26">
        <v>1070</v>
      </c>
    </row>
    <row r="8" spans="3:9" ht="13.5">
      <c r="C8" s="2"/>
      <c r="D8" s="7"/>
      <c r="E8" s="11"/>
      <c r="F8" s="7"/>
      <c r="G8" s="30" t="s">
        <v>41</v>
      </c>
      <c r="H8" s="26">
        <v>1050</v>
      </c>
      <c r="I8" s="7"/>
    </row>
    <row r="9" spans="3:9" ht="13.5">
      <c r="C9" s="34" t="s">
        <v>23</v>
      </c>
      <c r="D9" s="34"/>
      <c r="E9" s="34"/>
      <c r="F9" s="34"/>
      <c r="G9" s="31" t="s">
        <v>20</v>
      </c>
      <c r="H9" s="26">
        <v>1100</v>
      </c>
      <c r="I9" s="7"/>
    </row>
    <row r="10" spans="3:8" ht="13.5">
      <c r="C10" s="10" t="s">
        <v>19</v>
      </c>
      <c r="D10" s="10" t="s">
        <v>17</v>
      </c>
      <c r="E10" s="10" t="s">
        <v>18</v>
      </c>
      <c r="F10" s="14" t="s">
        <v>21</v>
      </c>
      <c r="G10" s="7"/>
      <c r="H10" s="26">
        <v>2011</v>
      </c>
    </row>
    <row r="11" spans="3:8" ht="13.5">
      <c r="C11" s="10">
        <v>70</v>
      </c>
      <c r="D11" s="10">
        <v>30</v>
      </c>
      <c r="E11" s="10">
        <v>50</v>
      </c>
      <c r="F11" s="10">
        <v>2.7</v>
      </c>
      <c r="G11" s="7"/>
      <c r="H11" s="26">
        <v>2014</v>
      </c>
    </row>
    <row r="12" spans="3:8" ht="13.5">
      <c r="C12" s="2"/>
      <c r="D12" s="2"/>
      <c r="E12" s="2"/>
      <c r="H12" s="26">
        <v>2017</v>
      </c>
    </row>
    <row r="13" spans="5:8" ht="13.5">
      <c r="E13" s="22"/>
      <c r="F13" t="s">
        <v>36</v>
      </c>
      <c r="H13" s="26">
        <v>2024</v>
      </c>
    </row>
    <row r="14" spans="2:8" ht="13.5">
      <c r="B14" s="12" t="s">
        <v>10</v>
      </c>
      <c r="C14" s="21" t="s">
        <v>39</v>
      </c>
      <c r="E14" s="19"/>
      <c r="F14" t="s">
        <v>35</v>
      </c>
      <c r="H14" s="26">
        <v>2219</v>
      </c>
    </row>
    <row r="15" ht="13.5">
      <c r="H15" s="26">
        <v>3003</v>
      </c>
    </row>
    <row r="16" spans="2:8" ht="13.5">
      <c r="B16" s="12" t="str">
        <f>IF(OR(C14="中実丸棒",C14="中空丸棒"),"直径：","一辺：")</f>
        <v>直径：</v>
      </c>
      <c r="C16" s="19">
        <v>10</v>
      </c>
      <c r="D16" s="6" t="s">
        <v>24</v>
      </c>
      <c r="E16" s="20"/>
      <c r="F16" s="4"/>
      <c r="H16" s="26">
        <v>3004</v>
      </c>
    </row>
    <row r="17" spans="2:8" ht="13.5">
      <c r="B17" s="12">
        <f>IF(OR(C14="中空丸棒",C14="角パイプ"),"厚さ：","")</f>
      </c>
      <c r="C17" s="19">
        <v>1</v>
      </c>
      <c r="D17" s="6" t="s">
        <v>25</v>
      </c>
      <c r="E17" s="20"/>
      <c r="F17" s="23"/>
      <c r="G17" s="23"/>
      <c r="H17" s="26">
        <v>4032</v>
      </c>
    </row>
    <row r="18" spans="2:8" ht="13.5">
      <c r="B18" s="3"/>
      <c r="H18" s="26">
        <v>5005</v>
      </c>
    </row>
    <row r="19" spans="2:8" ht="13.5">
      <c r="B19" s="36" t="s">
        <v>27</v>
      </c>
      <c r="C19" s="37"/>
      <c r="D19" s="38"/>
      <c r="E19" s="25">
        <v>1</v>
      </c>
      <c r="F19" s="24" t="s">
        <v>26</v>
      </c>
      <c r="H19" s="26">
        <v>5052</v>
      </c>
    </row>
    <row r="20" spans="5:8" ht="13.5">
      <c r="E20"/>
      <c r="H20" s="26">
        <v>5056</v>
      </c>
    </row>
    <row r="21" spans="1:8" ht="13.5">
      <c r="A21" s="15"/>
      <c r="B21" s="15"/>
      <c r="C21" s="15"/>
      <c r="D21" s="15"/>
      <c r="E21" s="16"/>
      <c r="F21" s="15"/>
      <c r="G21" s="15"/>
      <c r="H21" s="28">
        <v>5083</v>
      </c>
    </row>
    <row r="22" spans="2:8" ht="13.5">
      <c r="B22" t="s">
        <v>28</v>
      </c>
      <c r="H22" s="26">
        <v>6061</v>
      </c>
    </row>
    <row r="23" spans="3:8" ht="13.5">
      <c r="C23" s="13">
        <f>C16*0.001</f>
        <v>0.01</v>
      </c>
      <c r="D23" s="13">
        <f>IF(OR(C14="中実丸棒",C14="中空丸棒"),PI()*C23*C23*C23/32,C23*C23*C23/6)</f>
        <v>9.817477042468105E-08</v>
      </c>
      <c r="H23" s="26">
        <v>6063</v>
      </c>
    </row>
    <row r="24" spans="2:8" ht="13.5">
      <c r="B24" t="s">
        <v>32</v>
      </c>
      <c r="C24" s="13">
        <f>IF(C14="中空丸棒",C17*0.001,IF(C14="角パイプ",C23-(C17*0.001*2),0))</f>
        <v>0</v>
      </c>
      <c r="D24" s="13">
        <f>IF(C14="中空丸棒",(PI()*C24*C24*C24)/32,(C24*C24*C24)/6)</f>
        <v>0</v>
      </c>
      <c r="H24" s="27" t="s">
        <v>12</v>
      </c>
    </row>
    <row r="25" spans="2:8" ht="13.5">
      <c r="B25" s="35" t="s">
        <v>29</v>
      </c>
      <c r="C25" s="35"/>
      <c r="D25" s="6">
        <f>E19/(D23-D24)</f>
        <v>10185916.3578813</v>
      </c>
      <c r="E25" s="12" t="s">
        <v>26</v>
      </c>
      <c r="H25" s="26">
        <v>6101</v>
      </c>
    </row>
    <row r="26" spans="2:8" ht="13.5">
      <c r="B26" s="35" t="s">
        <v>30</v>
      </c>
      <c r="C26" s="35"/>
      <c r="D26" s="18">
        <f>D11*1000000/D25</f>
        <v>2.9452431127404317</v>
      </c>
      <c r="E26" s="12"/>
      <c r="H26" s="26">
        <v>7003</v>
      </c>
    </row>
    <row r="27" spans="2:8" ht="13.5">
      <c r="B27" t="s">
        <v>33</v>
      </c>
      <c r="H27" s="27" t="s">
        <v>13</v>
      </c>
    </row>
    <row r="28" spans="2:8" ht="13.5">
      <c r="B28" s="35" t="s">
        <v>29</v>
      </c>
      <c r="C28" s="35"/>
      <c r="D28" s="6">
        <f>D25/2</f>
        <v>5092958.17894065</v>
      </c>
      <c r="E28" s="12" t="s">
        <v>26</v>
      </c>
      <c r="H28" s="26">
        <v>7075</v>
      </c>
    </row>
    <row r="29" spans="2:8" ht="13.5">
      <c r="B29" s="35" t="s">
        <v>30</v>
      </c>
      <c r="C29" s="35"/>
      <c r="D29" s="18">
        <f>E11*1000000/D28</f>
        <v>9.817477042468106</v>
      </c>
      <c r="E29" s="12"/>
      <c r="H29" s="29"/>
    </row>
    <row r="30" ht="13.5">
      <c r="H30" s="29"/>
    </row>
    <row r="32" ht="13.5">
      <c r="B32" t="s">
        <v>31</v>
      </c>
    </row>
    <row r="33" spans="2:8" ht="13.5">
      <c r="B33" s="17">
        <v>40351</v>
      </c>
      <c r="C33" t="s">
        <v>34</v>
      </c>
      <c r="D33" s="32" t="s">
        <v>42</v>
      </c>
      <c r="E33" s="32"/>
      <c r="F33" s="32"/>
      <c r="G33" s="32"/>
      <c r="H33" s="32"/>
    </row>
  </sheetData>
  <sheetProtection/>
  <mergeCells count="10">
    <mergeCell ref="D33:H33"/>
    <mergeCell ref="B3:G3"/>
    <mergeCell ref="B2:C2"/>
    <mergeCell ref="C9:F9"/>
    <mergeCell ref="B28:C28"/>
    <mergeCell ref="B29:C29"/>
    <mergeCell ref="B25:C25"/>
    <mergeCell ref="B26:C26"/>
    <mergeCell ref="B19:D19"/>
    <mergeCell ref="B4:G4"/>
  </mergeCells>
  <dataValidations count="2">
    <dataValidation type="list" allowBlank="1" showInputMessage="1" showErrorMessage="1" sqref="C14">
      <formula1>$G$6:$G$9</formula1>
    </dataValidation>
    <dataValidation type="list" allowBlank="1" showInputMessage="1" showErrorMessage="1" sqref="C7">
      <formula1>$H$5:$H$28</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N51"/>
  <sheetViews>
    <sheetView zoomScalePageLayoutView="0" workbookViewId="0" topLeftCell="D1">
      <selection activeCell="F2" sqref="F2"/>
    </sheetView>
  </sheetViews>
  <sheetFormatPr defaultColWidth="9.00390625" defaultRowHeight="13.5"/>
  <cols>
    <col min="3" max="3" width="12.75390625" style="0" bestFit="1" customWidth="1"/>
    <col min="4" max="4" width="24.25390625" style="0" bestFit="1" customWidth="1"/>
    <col min="5" max="5" width="12.75390625" style="0" bestFit="1" customWidth="1"/>
    <col min="6" max="6" width="18.00390625" style="0" bestFit="1" customWidth="1"/>
    <col min="7" max="7" width="12.75390625" style="0" bestFit="1" customWidth="1"/>
    <col min="8" max="8" width="12.75390625" style="1" bestFit="1" customWidth="1"/>
    <col min="9" max="9" width="11.00390625" style="0" bestFit="1" customWidth="1"/>
    <col min="13" max="13" width="5.25390625" style="0" bestFit="1" customWidth="1"/>
  </cols>
  <sheetData>
    <row r="1" spans="1:9" ht="13.5">
      <c r="A1" t="s">
        <v>1</v>
      </c>
      <c r="B1" t="s">
        <v>2</v>
      </c>
      <c r="C1" t="s">
        <v>0</v>
      </c>
      <c r="D1" t="s">
        <v>4</v>
      </c>
      <c r="E1" t="s">
        <v>5</v>
      </c>
      <c r="F1" t="s">
        <v>45</v>
      </c>
      <c r="G1" t="s">
        <v>43</v>
      </c>
      <c r="H1" s="1" t="s">
        <v>44</v>
      </c>
      <c r="I1" s="1" t="s">
        <v>6</v>
      </c>
    </row>
    <row r="2" spans="1:14" ht="13.5">
      <c r="A2">
        <f>ROW()/2-0.5</f>
        <v>0.5</v>
      </c>
      <c r="B2">
        <f>A2*0.001</f>
        <v>0.0005</v>
      </c>
      <c r="C2">
        <f>B2*B2*$N$2/4</f>
        <v>1.9634954084936206E-07</v>
      </c>
      <c r="D2">
        <f aca="true" t="shared" si="0" ref="D2:D36">($N$2*B2*B2*B2*B2)/32</f>
        <v>6.135923151542565E-15</v>
      </c>
      <c r="E2">
        <f>D2/(B2/2)</f>
        <v>2.4543692606170262E-11</v>
      </c>
      <c r="F2">
        <f>1/E2</f>
        <v>40743665431.5252</v>
      </c>
      <c r="G2">
        <f aca="true" t="shared" si="1" ref="G2:G51">F2/$F$17</f>
        <v>4096</v>
      </c>
      <c r="H2" s="1">
        <f aca="true" t="shared" si="2" ref="H2:H49">F2/$F$21</f>
        <v>8000</v>
      </c>
      <c r="I2">
        <f>E2/C2</f>
        <v>0.00012500000000000003</v>
      </c>
      <c r="M2" t="s">
        <v>3</v>
      </c>
      <c r="N2">
        <f>PI()</f>
        <v>3.141592653589793</v>
      </c>
    </row>
    <row r="3" spans="1:9" ht="13.5">
      <c r="A3">
        <f aca="true" t="shared" si="3" ref="A3:A51">ROW()/2-0.5</f>
        <v>1</v>
      </c>
      <c r="B3">
        <f aca="true" t="shared" si="4" ref="B3:B51">A3*0.001</f>
        <v>0.001</v>
      </c>
      <c r="C3">
        <f aca="true" t="shared" si="5" ref="C3:C51">B3*B3*$N$2/4</f>
        <v>7.853981633974482E-07</v>
      </c>
      <c r="D3">
        <f t="shared" si="0"/>
        <v>9.817477042468105E-14</v>
      </c>
      <c r="E3">
        <f aca="true" t="shared" si="6" ref="E3:E49">D3/(B3/2)</f>
        <v>1.963495408493621E-10</v>
      </c>
      <c r="F3">
        <f aca="true" t="shared" si="7" ref="F3:F35">1/E3</f>
        <v>5092958178.94065</v>
      </c>
      <c r="G3">
        <f t="shared" si="1"/>
        <v>512</v>
      </c>
      <c r="H3" s="1">
        <f t="shared" si="2"/>
        <v>1000</v>
      </c>
      <c r="I3">
        <f aca="true" t="shared" si="8" ref="I3:I49">E3/C3</f>
        <v>0.00025000000000000006</v>
      </c>
    </row>
    <row r="4" spans="1:9" ht="13.5">
      <c r="A4">
        <f t="shared" si="3"/>
        <v>1.5</v>
      </c>
      <c r="B4">
        <f t="shared" si="4"/>
        <v>0.0015</v>
      </c>
      <c r="C4">
        <f t="shared" si="5"/>
        <v>1.7671458676442586E-06</v>
      </c>
      <c r="D4">
        <f t="shared" si="0"/>
        <v>4.970097752749478E-13</v>
      </c>
      <c r="E4">
        <f t="shared" si="6"/>
        <v>6.62679700366597E-10</v>
      </c>
      <c r="F4">
        <f t="shared" si="7"/>
        <v>1509024645.6120448</v>
      </c>
      <c r="G4">
        <f t="shared" si="1"/>
        <v>151.70370370370375</v>
      </c>
      <c r="H4" s="1">
        <f t="shared" si="2"/>
        <v>296.29629629629636</v>
      </c>
      <c r="I4">
        <f t="shared" si="8"/>
        <v>0.000375</v>
      </c>
    </row>
    <row r="5" spans="1:9" ht="13.5">
      <c r="A5">
        <f t="shared" si="3"/>
        <v>2</v>
      </c>
      <c r="B5">
        <f t="shared" si="4"/>
        <v>0.002</v>
      </c>
      <c r="C5">
        <f t="shared" si="5"/>
        <v>3.141592653589793E-06</v>
      </c>
      <c r="D5">
        <f t="shared" si="0"/>
        <v>1.5707963267948967E-12</v>
      </c>
      <c r="E5">
        <f t="shared" si="6"/>
        <v>1.5707963267948968E-09</v>
      </c>
      <c r="F5">
        <f t="shared" si="7"/>
        <v>636619772.3675812</v>
      </c>
      <c r="G5">
        <f t="shared" si="1"/>
        <v>64</v>
      </c>
      <c r="H5" s="1">
        <f t="shared" si="2"/>
        <v>125</v>
      </c>
      <c r="I5">
        <f t="shared" si="8"/>
        <v>0.0005000000000000001</v>
      </c>
    </row>
    <row r="6" spans="1:11" ht="13.5">
      <c r="A6">
        <f t="shared" si="3"/>
        <v>2.5</v>
      </c>
      <c r="B6">
        <f t="shared" si="4"/>
        <v>0.0025</v>
      </c>
      <c r="C6">
        <f t="shared" si="5"/>
        <v>4.908738521234052E-06</v>
      </c>
      <c r="D6">
        <f t="shared" si="0"/>
        <v>3.834951969714104E-12</v>
      </c>
      <c r="E6">
        <f t="shared" si="6"/>
        <v>3.067961575771283E-09</v>
      </c>
      <c r="F6">
        <f t="shared" si="7"/>
        <v>325949323.4522016</v>
      </c>
      <c r="G6">
        <f t="shared" si="1"/>
        <v>32.768</v>
      </c>
      <c r="H6" s="1">
        <f t="shared" si="2"/>
        <v>64</v>
      </c>
      <c r="I6">
        <f t="shared" si="8"/>
        <v>0.0006250000000000001</v>
      </c>
      <c r="K6" t="s">
        <v>37</v>
      </c>
    </row>
    <row r="7" spans="1:9" ht="13.5">
      <c r="A7">
        <f t="shared" si="3"/>
        <v>3</v>
      </c>
      <c r="B7">
        <f t="shared" si="4"/>
        <v>0.003</v>
      </c>
      <c r="C7">
        <f t="shared" si="5"/>
        <v>7.068583470577034E-06</v>
      </c>
      <c r="D7">
        <f t="shared" si="0"/>
        <v>7.952156404399164E-12</v>
      </c>
      <c r="E7">
        <f t="shared" si="6"/>
        <v>5.301437602932776E-09</v>
      </c>
      <c r="F7">
        <f t="shared" si="7"/>
        <v>188628080.7015056</v>
      </c>
      <c r="G7">
        <f t="shared" si="1"/>
        <v>18.96296296296297</v>
      </c>
      <c r="H7" s="1">
        <f t="shared" si="2"/>
        <v>37.037037037037045</v>
      </c>
      <c r="I7">
        <f t="shared" si="8"/>
        <v>0.00075</v>
      </c>
    </row>
    <row r="8" spans="1:9" ht="13.5">
      <c r="A8">
        <f t="shared" si="3"/>
        <v>3.5</v>
      </c>
      <c r="B8">
        <f t="shared" si="4"/>
        <v>0.0035</v>
      </c>
      <c r="C8">
        <f t="shared" si="5"/>
        <v>9.621127501618743E-06</v>
      </c>
      <c r="D8">
        <f t="shared" si="0"/>
        <v>1.47323514868537E-11</v>
      </c>
      <c r="E8">
        <f t="shared" si="6"/>
        <v>8.4184865639164E-09</v>
      </c>
      <c r="F8">
        <f t="shared" si="7"/>
        <v>118786196.59336792</v>
      </c>
      <c r="G8">
        <f t="shared" si="1"/>
        <v>11.941690962099125</v>
      </c>
      <c r="H8" s="1">
        <f t="shared" si="2"/>
        <v>23.323615160349853</v>
      </c>
      <c r="I8">
        <f t="shared" si="8"/>
        <v>0.000875</v>
      </c>
    </row>
    <row r="9" spans="1:9" ht="13.5">
      <c r="A9">
        <f t="shared" si="3"/>
        <v>4</v>
      </c>
      <c r="B9">
        <f t="shared" si="4"/>
        <v>0.004</v>
      </c>
      <c r="C9">
        <f t="shared" si="5"/>
        <v>1.2566370614359172E-05</v>
      </c>
      <c r="D9">
        <f t="shared" si="0"/>
        <v>2.5132741228718348E-11</v>
      </c>
      <c r="E9">
        <f t="shared" si="6"/>
        <v>1.2566370614359174E-08</v>
      </c>
      <c r="F9">
        <f t="shared" si="7"/>
        <v>79577471.54594766</v>
      </c>
      <c r="G9">
        <f t="shared" si="1"/>
        <v>8</v>
      </c>
      <c r="H9" s="1">
        <f t="shared" si="2"/>
        <v>15.625</v>
      </c>
      <c r="I9">
        <f t="shared" si="8"/>
        <v>0.0010000000000000002</v>
      </c>
    </row>
    <row r="10" spans="1:9" ht="13.5">
      <c r="A10">
        <f t="shared" si="3"/>
        <v>4.5</v>
      </c>
      <c r="B10">
        <f t="shared" si="4"/>
        <v>0.0045000000000000005</v>
      </c>
      <c r="C10">
        <f t="shared" si="5"/>
        <v>1.590431280879833E-05</v>
      </c>
      <c r="D10">
        <f t="shared" si="0"/>
        <v>4.025779179727079E-11</v>
      </c>
      <c r="E10">
        <f t="shared" si="6"/>
        <v>1.7892351909898126E-08</v>
      </c>
      <c r="F10">
        <f t="shared" si="7"/>
        <v>55889801.689334966</v>
      </c>
      <c r="G10">
        <f t="shared" si="1"/>
        <v>5.6186556927297655</v>
      </c>
      <c r="H10" s="1">
        <f t="shared" si="2"/>
        <v>10.973936899862823</v>
      </c>
      <c r="I10">
        <f t="shared" si="8"/>
        <v>0.0011250000000000003</v>
      </c>
    </row>
    <row r="11" spans="1:9" ht="13.5">
      <c r="A11">
        <f t="shared" si="3"/>
        <v>5</v>
      </c>
      <c r="B11">
        <f t="shared" si="4"/>
        <v>0.005</v>
      </c>
      <c r="C11">
        <f t="shared" si="5"/>
        <v>1.9634954084936207E-05</v>
      </c>
      <c r="D11">
        <f t="shared" si="0"/>
        <v>6.135923151542566E-11</v>
      </c>
      <c r="E11">
        <f t="shared" si="6"/>
        <v>2.4543692606170264E-08</v>
      </c>
      <c r="F11">
        <f t="shared" si="7"/>
        <v>40743665.4315252</v>
      </c>
      <c r="G11">
        <f t="shared" si="1"/>
        <v>4.096</v>
      </c>
      <c r="H11" s="1">
        <f t="shared" si="2"/>
        <v>8</v>
      </c>
      <c r="I11">
        <f t="shared" si="8"/>
        <v>0.0012500000000000002</v>
      </c>
    </row>
    <row r="12" spans="1:9" ht="13.5">
      <c r="A12">
        <f t="shared" si="3"/>
        <v>5.5</v>
      </c>
      <c r="B12">
        <f t="shared" si="4"/>
        <v>0.0055</v>
      </c>
      <c r="C12">
        <f t="shared" si="5"/>
        <v>2.3758294442772808E-05</v>
      </c>
      <c r="D12">
        <f t="shared" si="0"/>
        <v>8.983605086173465E-11</v>
      </c>
      <c r="E12">
        <f t="shared" si="6"/>
        <v>3.26676548588126E-08</v>
      </c>
      <c r="F12">
        <f t="shared" si="7"/>
        <v>30611318.88168687</v>
      </c>
      <c r="G12">
        <f t="shared" si="1"/>
        <v>3.0773854244928645</v>
      </c>
      <c r="H12" s="1">
        <f t="shared" si="2"/>
        <v>6.010518407212626</v>
      </c>
      <c r="I12">
        <f t="shared" si="8"/>
        <v>0.0013749999999999997</v>
      </c>
    </row>
    <row r="13" spans="1:9" ht="13.5">
      <c r="A13">
        <f t="shared" si="3"/>
        <v>6</v>
      </c>
      <c r="B13">
        <f t="shared" si="4"/>
        <v>0.006</v>
      </c>
      <c r="C13">
        <f t="shared" si="5"/>
        <v>2.8274333882308137E-05</v>
      </c>
      <c r="D13">
        <f t="shared" si="0"/>
        <v>1.2723450247038663E-10</v>
      </c>
      <c r="E13">
        <f t="shared" si="6"/>
        <v>4.2411500823462206E-08</v>
      </c>
      <c r="F13">
        <f t="shared" si="7"/>
        <v>23578510.0876882</v>
      </c>
      <c r="G13">
        <f t="shared" si="1"/>
        <v>2.370370370370371</v>
      </c>
      <c r="H13" s="1">
        <f t="shared" si="2"/>
        <v>4.629629629629631</v>
      </c>
      <c r="I13">
        <f t="shared" si="8"/>
        <v>0.0015</v>
      </c>
    </row>
    <row r="14" spans="1:9" ht="13.5">
      <c r="A14">
        <f t="shared" si="3"/>
        <v>6.5</v>
      </c>
      <c r="B14">
        <f t="shared" si="4"/>
        <v>0.006500000000000001</v>
      </c>
      <c r="C14">
        <f t="shared" si="5"/>
        <v>3.31830724035422E-05</v>
      </c>
      <c r="D14">
        <f t="shared" si="0"/>
        <v>1.7524810113120726E-10</v>
      </c>
      <c r="E14">
        <f t="shared" si="6"/>
        <v>5.3922492655756076E-08</v>
      </c>
      <c r="F14">
        <f t="shared" si="7"/>
        <v>18545136.746256348</v>
      </c>
      <c r="G14">
        <f t="shared" si="1"/>
        <v>1.8643604915794263</v>
      </c>
      <c r="H14" s="1">
        <f t="shared" si="2"/>
        <v>3.641329085116067</v>
      </c>
      <c r="I14">
        <f t="shared" si="8"/>
        <v>0.0016250000000000001</v>
      </c>
    </row>
    <row r="15" spans="1:9" ht="13.5">
      <c r="A15">
        <f t="shared" si="3"/>
        <v>7</v>
      </c>
      <c r="B15">
        <f t="shared" si="4"/>
        <v>0.007</v>
      </c>
      <c r="C15">
        <f t="shared" si="5"/>
        <v>3.848451000647497E-05</v>
      </c>
      <c r="D15">
        <f t="shared" si="0"/>
        <v>2.357176237896592E-10</v>
      </c>
      <c r="E15">
        <f t="shared" si="6"/>
        <v>6.73478925113312E-08</v>
      </c>
      <c r="F15">
        <f t="shared" si="7"/>
        <v>14848274.57417099</v>
      </c>
      <c r="G15">
        <f t="shared" si="1"/>
        <v>1.4927113702623906</v>
      </c>
      <c r="H15" s="1">
        <f t="shared" si="2"/>
        <v>2.9154518950437316</v>
      </c>
      <c r="I15">
        <f t="shared" si="8"/>
        <v>0.00175</v>
      </c>
    </row>
    <row r="16" spans="1:9" ht="13.5">
      <c r="A16">
        <f t="shared" si="3"/>
        <v>7.5</v>
      </c>
      <c r="B16">
        <f t="shared" si="4"/>
        <v>0.0075</v>
      </c>
      <c r="C16">
        <f t="shared" si="5"/>
        <v>4.4178646691106464E-05</v>
      </c>
      <c r="D16">
        <f t="shared" si="0"/>
        <v>3.1063110954684226E-10</v>
      </c>
      <c r="E16">
        <f t="shared" si="6"/>
        <v>8.283496254582461E-08</v>
      </c>
      <c r="F16">
        <f t="shared" si="7"/>
        <v>12072197.16489636</v>
      </c>
      <c r="G16">
        <f t="shared" si="1"/>
        <v>1.21362962962963</v>
      </c>
      <c r="H16" s="1">
        <f t="shared" si="2"/>
        <v>2.370370370370371</v>
      </c>
      <c r="I16">
        <f t="shared" si="8"/>
        <v>0.0018749999999999997</v>
      </c>
    </row>
    <row r="17" spans="1:9" ht="13.5">
      <c r="A17">
        <f t="shared" si="3"/>
        <v>8</v>
      </c>
      <c r="B17">
        <f t="shared" si="4"/>
        <v>0.008</v>
      </c>
      <c r="C17">
        <f t="shared" si="5"/>
        <v>5.0265482457436686E-05</v>
      </c>
      <c r="D17">
        <f t="shared" si="0"/>
        <v>4.0212385965949356E-10</v>
      </c>
      <c r="E17">
        <f t="shared" si="6"/>
        <v>1.005309649148734E-07</v>
      </c>
      <c r="F17">
        <f t="shared" si="7"/>
        <v>9947183.943243457</v>
      </c>
      <c r="G17">
        <f>F17/$F$17</f>
        <v>1</v>
      </c>
      <c r="H17" s="1">
        <f t="shared" si="2"/>
        <v>1.953125</v>
      </c>
      <c r="I17">
        <f t="shared" si="8"/>
        <v>0.0020000000000000005</v>
      </c>
    </row>
    <row r="18" spans="1:9" ht="13.5">
      <c r="A18">
        <f t="shared" si="3"/>
        <v>8.5</v>
      </c>
      <c r="B18">
        <f t="shared" si="4"/>
        <v>0.0085</v>
      </c>
      <c r="C18">
        <f t="shared" si="5"/>
        <v>5.674501730546565E-05</v>
      </c>
      <c r="D18">
        <f t="shared" si="0"/>
        <v>5.124784375399867E-10</v>
      </c>
      <c r="E18">
        <f t="shared" si="6"/>
        <v>1.2058316177411452E-07</v>
      </c>
      <c r="F18">
        <f t="shared" si="7"/>
        <v>8293031.840326724</v>
      </c>
      <c r="G18">
        <f t="shared" si="1"/>
        <v>0.8337064929778139</v>
      </c>
      <c r="H18" s="1">
        <f t="shared" si="2"/>
        <v>1.6283329940972926</v>
      </c>
      <c r="I18">
        <f t="shared" si="8"/>
        <v>0.002125</v>
      </c>
    </row>
    <row r="19" spans="1:9" ht="13.5">
      <c r="A19">
        <f t="shared" si="3"/>
        <v>9</v>
      </c>
      <c r="B19">
        <f t="shared" si="4"/>
        <v>0.009000000000000001</v>
      </c>
      <c r="C19">
        <f t="shared" si="5"/>
        <v>6.361725123519332E-05</v>
      </c>
      <c r="D19">
        <f t="shared" si="0"/>
        <v>6.441246687563327E-10</v>
      </c>
      <c r="E19">
        <f t="shared" si="6"/>
        <v>1.43138815279185E-07</v>
      </c>
      <c r="F19">
        <f t="shared" si="7"/>
        <v>6986225.211166871</v>
      </c>
      <c r="G19">
        <f t="shared" si="1"/>
        <v>0.7023319615912207</v>
      </c>
      <c r="H19" s="1">
        <f t="shared" si="2"/>
        <v>1.3717421124828528</v>
      </c>
      <c r="I19">
        <f t="shared" si="8"/>
        <v>0.0022500000000000007</v>
      </c>
    </row>
    <row r="20" spans="1:9" ht="13.5">
      <c r="A20">
        <f t="shared" si="3"/>
        <v>9.5</v>
      </c>
      <c r="B20">
        <f t="shared" si="4"/>
        <v>0.0095</v>
      </c>
      <c r="C20">
        <f t="shared" si="5"/>
        <v>7.08821842466197E-05</v>
      </c>
      <c r="D20">
        <f t="shared" si="0"/>
        <v>7.996396410321784E-10</v>
      </c>
      <c r="E20">
        <f t="shared" si="6"/>
        <v>1.6834518758572178E-07</v>
      </c>
      <c r="F20">
        <f t="shared" si="7"/>
        <v>5940175.744499958</v>
      </c>
      <c r="G20">
        <f t="shared" si="1"/>
        <v>0.5971715993585073</v>
      </c>
      <c r="H20" s="1">
        <f t="shared" si="2"/>
        <v>1.1663507799970845</v>
      </c>
      <c r="I20">
        <f t="shared" si="8"/>
        <v>0.002375</v>
      </c>
    </row>
    <row r="21" spans="1:9" ht="13.5">
      <c r="A21">
        <f t="shared" si="3"/>
        <v>10</v>
      </c>
      <c r="B21">
        <f t="shared" si="4"/>
        <v>0.01</v>
      </c>
      <c r="C21">
        <f t="shared" si="5"/>
        <v>7.853981633974483E-05</v>
      </c>
      <c r="D21">
        <f t="shared" si="0"/>
        <v>9.817477042468105E-10</v>
      </c>
      <c r="E21">
        <f t="shared" si="6"/>
        <v>1.963495408493621E-07</v>
      </c>
      <c r="F21">
        <f t="shared" si="7"/>
        <v>5092958.17894065</v>
      </c>
      <c r="G21">
        <f t="shared" si="1"/>
        <v>0.512</v>
      </c>
      <c r="H21" s="1">
        <f t="shared" si="2"/>
        <v>1</v>
      </c>
      <c r="I21">
        <f t="shared" si="8"/>
        <v>0.0025000000000000005</v>
      </c>
    </row>
    <row r="22" spans="1:9" ht="13.5">
      <c r="A22">
        <f t="shared" si="3"/>
        <v>10.5</v>
      </c>
      <c r="B22">
        <f t="shared" si="4"/>
        <v>0.0105</v>
      </c>
      <c r="C22">
        <f t="shared" si="5"/>
        <v>8.659014751456868E-05</v>
      </c>
      <c r="D22">
        <f t="shared" si="0"/>
        <v>1.1933204704351497E-09</v>
      </c>
      <c r="E22">
        <f t="shared" si="6"/>
        <v>2.272991372257428E-07</v>
      </c>
      <c r="F22">
        <f t="shared" si="7"/>
        <v>4399488.762717331</v>
      </c>
      <c r="G22">
        <f t="shared" si="1"/>
        <v>0.4422848504481158</v>
      </c>
      <c r="H22" s="1">
        <f t="shared" si="2"/>
        <v>0.8638375985314761</v>
      </c>
      <c r="I22">
        <f t="shared" si="8"/>
        <v>0.002625</v>
      </c>
    </row>
    <row r="23" spans="1:9" ht="13.5">
      <c r="A23">
        <f t="shared" si="3"/>
        <v>11</v>
      </c>
      <c r="B23">
        <f t="shared" si="4"/>
        <v>0.011</v>
      </c>
      <c r="C23">
        <f t="shared" si="5"/>
        <v>9.503317777109123E-05</v>
      </c>
      <c r="D23">
        <f t="shared" si="0"/>
        <v>1.4373768137877544E-09</v>
      </c>
      <c r="E23">
        <f t="shared" si="6"/>
        <v>2.613412388705008E-07</v>
      </c>
      <c r="F23">
        <f t="shared" si="7"/>
        <v>3826414.8602108588</v>
      </c>
      <c r="G23">
        <f t="shared" si="1"/>
        <v>0.38467317806160806</v>
      </c>
      <c r="H23" s="1">
        <f t="shared" si="2"/>
        <v>0.7513148009015782</v>
      </c>
      <c r="I23">
        <f t="shared" si="8"/>
        <v>0.0027499999999999994</v>
      </c>
    </row>
    <row r="24" spans="1:9" ht="13.5">
      <c r="A24">
        <f t="shared" si="3"/>
        <v>11.5</v>
      </c>
      <c r="B24">
        <f t="shared" si="4"/>
        <v>0.0115</v>
      </c>
      <c r="C24">
        <f t="shared" si="5"/>
        <v>0.00010386890710931253</v>
      </c>
      <c r="D24">
        <f t="shared" si="0"/>
        <v>1.717082870650823E-09</v>
      </c>
      <c r="E24">
        <f t="shared" si="6"/>
        <v>2.9862310793927357E-07</v>
      </c>
      <c r="F24">
        <f t="shared" si="7"/>
        <v>3348702.673750736</v>
      </c>
      <c r="G24">
        <f t="shared" si="1"/>
        <v>0.33664831100517795</v>
      </c>
      <c r="H24" s="1">
        <f t="shared" si="2"/>
        <v>0.6575162324319882</v>
      </c>
      <c r="I24">
        <f t="shared" si="8"/>
        <v>0.0028750000000000004</v>
      </c>
    </row>
    <row r="25" spans="1:9" ht="13.5">
      <c r="A25">
        <f t="shared" si="3"/>
        <v>12</v>
      </c>
      <c r="B25">
        <f t="shared" si="4"/>
        <v>0.012</v>
      </c>
      <c r="C25">
        <f t="shared" si="5"/>
        <v>0.00011309733552923255</v>
      </c>
      <c r="D25">
        <f t="shared" si="0"/>
        <v>2.035752039526186E-09</v>
      </c>
      <c r="E25">
        <f t="shared" si="6"/>
        <v>3.3929200658769765E-07</v>
      </c>
      <c r="F25">
        <f t="shared" si="7"/>
        <v>2947313.760961025</v>
      </c>
      <c r="G25">
        <f t="shared" si="1"/>
        <v>0.2962962962962964</v>
      </c>
      <c r="H25" s="1">
        <f t="shared" si="2"/>
        <v>0.5787037037037038</v>
      </c>
      <c r="I25">
        <f t="shared" si="8"/>
        <v>0.003</v>
      </c>
    </row>
    <row r="26" spans="1:9" ht="13.5">
      <c r="A26">
        <f t="shared" si="3"/>
        <v>12.5</v>
      </c>
      <c r="B26">
        <f t="shared" si="4"/>
        <v>0.0125</v>
      </c>
      <c r="C26">
        <f t="shared" si="5"/>
        <v>0.0001227184630308513</v>
      </c>
      <c r="D26">
        <f t="shared" si="0"/>
        <v>2.396844981071315E-09</v>
      </c>
      <c r="E26">
        <f t="shared" si="6"/>
        <v>3.834951969714104E-07</v>
      </c>
      <c r="F26">
        <f t="shared" si="7"/>
        <v>2607594.5876176124</v>
      </c>
      <c r="G26">
        <f t="shared" si="1"/>
        <v>0.262144</v>
      </c>
      <c r="H26" s="1">
        <f t="shared" si="2"/>
        <v>0.5119999999999999</v>
      </c>
      <c r="I26">
        <f t="shared" si="8"/>
        <v>0.0031250000000000006</v>
      </c>
    </row>
    <row r="27" spans="1:9" ht="13.5">
      <c r="A27">
        <f t="shared" si="3"/>
        <v>13</v>
      </c>
      <c r="B27">
        <f t="shared" si="4"/>
        <v>0.013000000000000001</v>
      </c>
      <c r="C27">
        <f t="shared" si="5"/>
        <v>0.0001327322896141688</v>
      </c>
      <c r="D27">
        <f t="shared" si="0"/>
        <v>2.803969618099316E-09</v>
      </c>
      <c r="E27">
        <f t="shared" si="6"/>
        <v>4.313799412460486E-07</v>
      </c>
      <c r="F27">
        <f t="shared" si="7"/>
        <v>2318142.0932820435</v>
      </c>
      <c r="G27">
        <f t="shared" si="1"/>
        <v>0.2330450614474283</v>
      </c>
      <c r="H27" s="1">
        <f t="shared" si="2"/>
        <v>0.45516613563950836</v>
      </c>
      <c r="I27">
        <f t="shared" si="8"/>
        <v>0.0032500000000000003</v>
      </c>
    </row>
    <row r="28" spans="1:9" ht="13.5">
      <c r="A28">
        <f t="shared" si="3"/>
        <v>13.5</v>
      </c>
      <c r="B28">
        <f t="shared" si="4"/>
        <v>0.0135</v>
      </c>
      <c r="C28">
        <f t="shared" si="5"/>
        <v>0.00014313881527918494</v>
      </c>
      <c r="D28">
        <f t="shared" si="0"/>
        <v>3.260881135578932E-09</v>
      </c>
      <c r="E28">
        <f t="shared" si="6"/>
        <v>4.830935015672492E-07</v>
      </c>
      <c r="F28">
        <f t="shared" si="7"/>
        <v>2069992.6551605552</v>
      </c>
      <c r="G28">
        <f t="shared" si="1"/>
        <v>0.2080983589899914</v>
      </c>
      <c r="H28" s="1">
        <f t="shared" si="2"/>
        <v>0.40644210740232695</v>
      </c>
      <c r="I28">
        <f>E28/C28</f>
        <v>0.003375</v>
      </c>
    </row>
    <row r="29" spans="1:9" ht="13.5">
      <c r="A29">
        <f t="shared" si="3"/>
        <v>14</v>
      </c>
      <c r="B29">
        <f t="shared" si="4"/>
        <v>0.014</v>
      </c>
      <c r="C29">
        <f t="shared" si="5"/>
        <v>0.0001539380400258999</v>
      </c>
      <c r="D29">
        <f t="shared" si="0"/>
        <v>3.771481980634547E-09</v>
      </c>
      <c r="E29">
        <f t="shared" si="6"/>
        <v>5.387831400906496E-07</v>
      </c>
      <c r="F29">
        <f t="shared" si="7"/>
        <v>1856034.3217713737</v>
      </c>
      <c r="G29">
        <f t="shared" si="1"/>
        <v>0.18658892128279883</v>
      </c>
      <c r="H29" s="1">
        <f t="shared" si="2"/>
        <v>0.36443148688046645</v>
      </c>
      <c r="I29">
        <f t="shared" si="8"/>
        <v>0.0035</v>
      </c>
    </row>
    <row r="30" spans="1:9" ht="13.5">
      <c r="A30">
        <f t="shared" si="3"/>
        <v>14.5</v>
      </c>
      <c r="B30">
        <f t="shared" si="4"/>
        <v>0.0145</v>
      </c>
      <c r="C30">
        <f t="shared" si="5"/>
        <v>0.00016512996385431353</v>
      </c>
      <c r="D30">
        <f t="shared" si="0"/>
        <v>4.339821862546177E-09</v>
      </c>
      <c r="E30">
        <f t="shared" si="6"/>
        <v>5.985961189718865E-07</v>
      </c>
      <c r="F30">
        <f t="shared" si="7"/>
        <v>1670575.4820421175</v>
      </c>
      <c r="G30">
        <f t="shared" si="1"/>
        <v>0.16794456517282383</v>
      </c>
      <c r="H30" s="1">
        <f t="shared" si="2"/>
        <v>0.3280167288531715</v>
      </c>
      <c r="I30">
        <f t="shared" si="8"/>
        <v>0.003625</v>
      </c>
    </row>
    <row r="31" spans="1:9" ht="13.5">
      <c r="A31">
        <f t="shared" si="3"/>
        <v>15</v>
      </c>
      <c r="B31">
        <f t="shared" si="4"/>
        <v>0.015</v>
      </c>
      <c r="C31">
        <f t="shared" si="5"/>
        <v>0.00017671458676442585</v>
      </c>
      <c r="D31">
        <f t="shared" si="0"/>
        <v>4.970097752749476E-09</v>
      </c>
      <c r="E31">
        <f t="shared" si="6"/>
        <v>6.626797003665969E-07</v>
      </c>
      <c r="F31">
        <f t="shared" si="7"/>
        <v>1509024.645612045</v>
      </c>
      <c r="G31">
        <f t="shared" si="1"/>
        <v>0.15170370370370376</v>
      </c>
      <c r="H31" s="1">
        <f t="shared" si="2"/>
        <v>0.2962962962962964</v>
      </c>
      <c r="I31">
        <f t="shared" si="8"/>
        <v>0.0037499999999999994</v>
      </c>
    </row>
    <row r="32" spans="1:9" ht="13.5">
      <c r="A32">
        <f>ROW()/2-0.5</f>
        <v>15.5</v>
      </c>
      <c r="B32">
        <f t="shared" si="4"/>
        <v>0.0155</v>
      </c>
      <c r="C32">
        <f t="shared" si="5"/>
        <v>0.00018869190875623693</v>
      </c>
      <c r="D32">
        <f t="shared" si="0"/>
        <v>5.6666538848357404E-09</v>
      </c>
      <c r="E32">
        <f t="shared" si="6"/>
        <v>7.311811464304181E-07</v>
      </c>
      <c r="F32">
        <f t="shared" si="7"/>
        <v>1367650.1437187477</v>
      </c>
      <c r="G32">
        <f t="shared" si="1"/>
        <v>0.137491188614011</v>
      </c>
      <c r="H32" s="1">
        <f t="shared" si="2"/>
        <v>0.2685374777617402</v>
      </c>
      <c r="I32">
        <f t="shared" si="8"/>
        <v>0.003875</v>
      </c>
    </row>
    <row r="33" spans="1:9" ht="13.5">
      <c r="A33">
        <f t="shared" si="3"/>
        <v>16</v>
      </c>
      <c r="B33">
        <f t="shared" si="4"/>
        <v>0.016</v>
      </c>
      <c r="C33">
        <f t="shared" si="5"/>
        <v>0.00020106192982974675</v>
      </c>
      <c r="D33">
        <f t="shared" si="0"/>
        <v>6.433981754551897E-09</v>
      </c>
      <c r="E33">
        <f t="shared" si="6"/>
        <v>8.042477193189872E-07</v>
      </c>
      <c r="F33">
        <f t="shared" si="7"/>
        <v>1243397.9929054321</v>
      </c>
      <c r="G33">
        <f t="shared" si="1"/>
        <v>0.125</v>
      </c>
      <c r="H33" s="1">
        <f t="shared" si="2"/>
        <v>0.244140625</v>
      </c>
      <c r="I33">
        <f t="shared" si="8"/>
        <v>0.004000000000000001</v>
      </c>
    </row>
    <row r="34" spans="1:9" ht="13.5">
      <c r="A34">
        <f t="shared" si="3"/>
        <v>16.5</v>
      </c>
      <c r="B34">
        <f t="shared" si="4"/>
        <v>0.0165</v>
      </c>
      <c r="C34">
        <f t="shared" si="5"/>
        <v>0.0002138246499849553</v>
      </c>
      <c r="D34">
        <f t="shared" si="0"/>
        <v>7.2767201198005115E-09</v>
      </c>
      <c r="E34">
        <f t="shared" si="6"/>
        <v>8.820266811879407E-07</v>
      </c>
      <c r="F34">
        <f t="shared" si="7"/>
        <v>1133752.551173587</v>
      </c>
      <c r="G34">
        <f t="shared" si="1"/>
        <v>0.11397723794418009</v>
      </c>
      <c r="H34" s="1">
        <f t="shared" si="2"/>
        <v>0.22261179285972674</v>
      </c>
      <c r="I34">
        <f t="shared" si="8"/>
        <v>0.004125</v>
      </c>
    </row>
    <row r="35" spans="1:9" ht="13.5">
      <c r="A35">
        <f t="shared" si="3"/>
        <v>17</v>
      </c>
      <c r="B35">
        <f t="shared" si="4"/>
        <v>0.017</v>
      </c>
      <c r="C35">
        <f t="shared" si="5"/>
        <v>0.0002269800692218626</v>
      </c>
      <c r="D35">
        <f t="shared" si="0"/>
        <v>8.199655000639788E-09</v>
      </c>
      <c r="E35">
        <f t="shared" si="6"/>
        <v>9.646652941929161E-07</v>
      </c>
      <c r="F35">
        <f t="shared" si="7"/>
        <v>1036628.9800408405</v>
      </c>
      <c r="G35">
        <f t="shared" si="1"/>
        <v>0.10421331162222673</v>
      </c>
      <c r="H35" s="1">
        <f t="shared" si="2"/>
        <v>0.20354162426216157</v>
      </c>
      <c r="I35">
        <f t="shared" si="8"/>
        <v>0.00425</v>
      </c>
    </row>
    <row r="36" spans="1:9" ht="13.5">
      <c r="A36">
        <f t="shared" si="3"/>
        <v>17.5</v>
      </c>
      <c r="B36">
        <f t="shared" si="4"/>
        <v>0.0175</v>
      </c>
      <c r="C36">
        <f t="shared" si="5"/>
        <v>0.00024052818754046856</v>
      </c>
      <c r="D36">
        <f t="shared" si="0"/>
        <v>9.207719679283565E-09</v>
      </c>
      <c r="E36">
        <f t="shared" si="6"/>
        <v>1.0523108204895502E-06</v>
      </c>
      <c r="F36">
        <f>1/E36</f>
        <v>950289.5727469432</v>
      </c>
      <c r="G36">
        <f t="shared" si="1"/>
        <v>0.09553352769679298</v>
      </c>
      <c r="H36" s="1">
        <f t="shared" si="2"/>
        <v>0.18658892128279878</v>
      </c>
      <c r="I36">
        <f t="shared" si="8"/>
        <v>0.004375000000000001</v>
      </c>
    </row>
    <row r="37" spans="1:9" ht="13.5">
      <c r="A37">
        <f t="shared" si="3"/>
        <v>18</v>
      </c>
      <c r="B37">
        <f t="shared" si="4"/>
        <v>0.018000000000000002</v>
      </c>
      <c r="C37">
        <f t="shared" si="5"/>
        <v>0.0002544690049407733</v>
      </c>
      <c r="D37">
        <f aca="true" t="shared" si="9" ref="D37:D43">($N$2*B37*B37*B37*B37)/32</f>
        <v>1.0305994700101323E-08</v>
      </c>
      <c r="E37">
        <f t="shared" si="6"/>
        <v>1.14511052223348E-06</v>
      </c>
      <c r="F37">
        <f aca="true" t="shared" si="10" ref="F37:F51">1/E37</f>
        <v>873278.1513958588</v>
      </c>
      <c r="G37">
        <f t="shared" si="1"/>
        <v>0.08779149519890259</v>
      </c>
      <c r="H37" s="1">
        <f t="shared" si="2"/>
        <v>0.1714677640603566</v>
      </c>
      <c r="I37">
        <f t="shared" si="8"/>
        <v>0.004500000000000001</v>
      </c>
    </row>
    <row r="38" spans="1:9" ht="13.5">
      <c r="A38">
        <f t="shared" si="3"/>
        <v>18.5</v>
      </c>
      <c r="B38">
        <f t="shared" si="4"/>
        <v>0.0185</v>
      </c>
      <c r="C38">
        <f t="shared" si="5"/>
        <v>0.00026880252142277665</v>
      </c>
      <c r="D38">
        <f t="shared" si="9"/>
        <v>1.1499707869618162E-08</v>
      </c>
      <c r="E38">
        <f t="shared" si="6"/>
        <v>1.243211661580342E-06</v>
      </c>
      <c r="F38">
        <f t="shared" si="10"/>
        <v>804368.2591657989</v>
      </c>
      <c r="G38">
        <f t="shared" si="1"/>
        <v>0.08086391724083472</v>
      </c>
      <c r="H38" s="1">
        <f t="shared" si="2"/>
        <v>0.15793733836100532</v>
      </c>
      <c r="I38">
        <f t="shared" si="8"/>
        <v>0.004625</v>
      </c>
    </row>
    <row r="39" spans="1:9" ht="13.5">
      <c r="A39">
        <f t="shared" si="3"/>
        <v>19</v>
      </c>
      <c r="B39">
        <f t="shared" si="4"/>
        <v>0.019</v>
      </c>
      <c r="C39">
        <f t="shared" si="5"/>
        <v>0.0002835287369864788</v>
      </c>
      <c r="D39">
        <f t="shared" si="9"/>
        <v>1.2794234256514854E-08</v>
      </c>
      <c r="E39">
        <f t="shared" si="6"/>
        <v>1.3467615006857742E-06</v>
      </c>
      <c r="F39">
        <f t="shared" si="10"/>
        <v>742521.9680624948</v>
      </c>
      <c r="G39">
        <f t="shared" si="1"/>
        <v>0.07464644991981341</v>
      </c>
      <c r="H39" s="1">
        <f t="shared" si="2"/>
        <v>0.14579384749963556</v>
      </c>
      <c r="I39">
        <f>E39/C39</f>
        <v>0.00475</v>
      </c>
    </row>
    <row r="40" spans="1:9" ht="13.5">
      <c r="A40">
        <f t="shared" si="3"/>
        <v>19.5</v>
      </c>
      <c r="B40">
        <f t="shared" si="4"/>
        <v>0.0195</v>
      </c>
      <c r="C40">
        <f t="shared" si="5"/>
        <v>0.0002986476516318797</v>
      </c>
      <c r="D40">
        <f t="shared" si="9"/>
        <v>1.4195096191627784E-08</v>
      </c>
      <c r="E40">
        <f t="shared" si="6"/>
        <v>1.4559073017054137E-06</v>
      </c>
      <c r="F40">
        <f t="shared" si="10"/>
        <v>686856.916528013</v>
      </c>
      <c r="G40">
        <f t="shared" si="1"/>
        <v>0.0690503885770158</v>
      </c>
      <c r="H40" s="1">
        <f t="shared" si="2"/>
        <v>0.13486404018948397</v>
      </c>
      <c r="I40">
        <f t="shared" si="8"/>
        <v>0.004875</v>
      </c>
    </row>
    <row r="41" spans="1:9" ht="13.5">
      <c r="A41">
        <f t="shared" si="3"/>
        <v>20</v>
      </c>
      <c r="B41">
        <f t="shared" si="4"/>
        <v>0.02</v>
      </c>
      <c r="C41">
        <f t="shared" si="5"/>
        <v>0.0003141592653589793</v>
      </c>
      <c r="D41">
        <f t="shared" si="9"/>
        <v>1.570796326794897E-08</v>
      </c>
      <c r="E41">
        <f t="shared" si="6"/>
        <v>1.5707963267948969E-06</v>
      </c>
      <c r="F41">
        <f t="shared" si="10"/>
        <v>636619.7723675813</v>
      </c>
      <c r="G41">
        <f t="shared" si="1"/>
        <v>0.064</v>
      </c>
      <c r="H41" s="1">
        <f t="shared" si="2"/>
        <v>0.125</v>
      </c>
      <c r="I41">
        <f t="shared" si="8"/>
        <v>0.005000000000000001</v>
      </c>
    </row>
    <row r="42" spans="1:9" ht="13.5">
      <c r="A42">
        <f t="shared" si="3"/>
        <v>20.5</v>
      </c>
      <c r="B42">
        <f t="shared" si="4"/>
        <v>0.0205</v>
      </c>
      <c r="C42">
        <f t="shared" si="5"/>
        <v>0.00033006357816777767</v>
      </c>
      <c r="D42">
        <f t="shared" si="9"/>
        <v>1.7338652340626073E-08</v>
      </c>
      <c r="E42">
        <f t="shared" si="6"/>
        <v>1.6915758381098607E-06</v>
      </c>
      <c r="F42">
        <f t="shared" si="10"/>
        <v>591164.7456004005</v>
      </c>
      <c r="G42">
        <f t="shared" si="1"/>
        <v>0.05943036229886392</v>
      </c>
      <c r="H42" s="1">
        <f t="shared" si="2"/>
        <v>0.11607492636496859</v>
      </c>
      <c r="I42">
        <f t="shared" si="8"/>
        <v>0.005125</v>
      </c>
    </row>
    <row r="43" spans="1:9" ht="13.5">
      <c r="A43">
        <f t="shared" si="3"/>
        <v>21</v>
      </c>
      <c r="B43">
        <f t="shared" si="4"/>
        <v>0.021</v>
      </c>
      <c r="C43">
        <f t="shared" si="5"/>
        <v>0.00034636059005827474</v>
      </c>
      <c r="D43">
        <f t="shared" si="9"/>
        <v>1.9093127526962396E-08</v>
      </c>
      <c r="E43">
        <f t="shared" si="6"/>
        <v>1.8183930978059424E-06</v>
      </c>
      <c r="F43">
        <f t="shared" si="10"/>
        <v>549936.0953396664</v>
      </c>
      <c r="G43">
        <f t="shared" si="1"/>
        <v>0.05528560630601447</v>
      </c>
      <c r="H43" s="1">
        <f t="shared" si="2"/>
        <v>0.10797969981643452</v>
      </c>
      <c r="I43">
        <f t="shared" si="8"/>
        <v>0.00525</v>
      </c>
    </row>
    <row r="44" spans="1:9" ht="13.5">
      <c r="A44">
        <f t="shared" si="3"/>
        <v>21.5</v>
      </c>
      <c r="B44">
        <f t="shared" si="4"/>
        <v>0.021500000000000002</v>
      </c>
      <c r="C44">
        <f t="shared" si="5"/>
        <v>0.00036305030103047053</v>
      </c>
      <c r="D44">
        <f aca="true" t="shared" si="11" ref="D44:D49">($N$2*B44*B44*B44*B44)/32</f>
        <v>2.0977500206416877E-08</v>
      </c>
      <c r="E44">
        <f t="shared" si="6"/>
        <v>1.951395368038779E-06</v>
      </c>
      <c r="F44">
        <f>1/E44</f>
        <v>512453.814526082</v>
      </c>
      <c r="G44">
        <f t="shared" si="1"/>
        <v>0.05151747644861459</v>
      </c>
      <c r="H44" s="1">
        <f t="shared" si="2"/>
        <v>0.10062007118870037</v>
      </c>
      <c r="I44">
        <f t="shared" si="8"/>
        <v>0.005375</v>
      </c>
    </row>
    <row r="45" spans="1:9" ht="13.5">
      <c r="A45">
        <f t="shared" si="3"/>
        <v>22</v>
      </c>
      <c r="B45">
        <f t="shared" si="4"/>
        <v>0.022</v>
      </c>
      <c r="C45">
        <f t="shared" si="5"/>
        <v>0.00038013271108436493</v>
      </c>
      <c r="D45">
        <f t="shared" si="11"/>
        <v>2.299802902060407E-08</v>
      </c>
      <c r="E45">
        <f t="shared" si="6"/>
        <v>2.0907299109640065E-06</v>
      </c>
      <c r="F45">
        <f t="shared" si="10"/>
        <v>478301.85752635734</v>
      </c>
      <c r="G45">
        <f t="shared" si="1"/>
        <v>0.04808414725770101</v>
      </c>
      <c r="H45" s="1">
        <f t="shared" si="2"/>
        <v>0.09391435011269728</v>
      </c>
      <c r="I45">
        <f t="shared" si="8"/>
        <v>0.005499999999999999</v>
      </c>
    </row>
    <row r="46" spans="1:9" ht="13.5">
      <c r="A46">
        <f t="shared" si="3"/>
        <v>22.5</v>
      </c>
      <c r="B46">
        <f t="shared" si="4"/>
        <v>0.0225</v>
      </c>
      <c r="C46">
        <f t="shared" si="5"/>
        <v>0.00039760782021995816</v>
      </c>
      <c r="D46">
        <f t="shared" si="11"/>
        <v>2.5161119873294225E-08</v>
      </c>
      <c r="E46">
        <f t="shared" si="6"/>
        <v>2.2365439887372647E-06</v>
      </c>
      <c r="F46">
        <f t="shared" si="10"/>
        <v>447118.41351467994</v>
      </c>
      <c r="G46">
        <f t="shared" si="1"/>
        <v>0.04494924554183814</v>
      </c>
      <c r="H46" s="1">
        <f t="shared" si="2"/>
        <v>0.08779149519890263</v>
      </c>
      <c r="I46">
        <f t="shared" si="8"/>
        <v>0.005625</v>
      </c>
    </row>
    <row r="47" spans="1:9" ht="13.5">
      <c r="A47">
        <f t="shared" si="3"/>
        <v>23</v>
      </c>
      <c r="B47">
        <f t="shared" si="4"/>
        <v>0.023</v>
      </c>
      <c r="C47">
        <f t="shared" si="5"/>
        <v>0.0004154756284372501</v>
      </c>
      <c r="D47">
        <f t="shared" si="11"/>
        <v>2.7473325930413168E-08</v>
      </c>
      <c r="E47">
        <f t="shared" si="6"/>
        <v>2.3889848635141886E-06</v>
      </c>
      <c r="F47">
        <f t="shared" si="10"/>
        <v>418587.834218842</v>
      </c>
      <c r="G47">
        <f t="shared" si="1"/>
        <v>0.04208103887564724</v>
      </c>
      <c r="H47" s="1">
        <f t="shared" si="2"/>
        <v>0.08218952905399853</v>
      </c>
      <c r="I47">
        <f>E47/C47</f>
        <v>0.005750000000000001</v>
      </c>
    </row>
    <row r="48" spans="1:9" ht="13.5">
      <c r="A48">
        <f t="shared" si="3"/>
        <v>23.5</v>
      </c>
      <c r="B48">
        <f t="shared" si="4"/>
        <v>0.0235</v>
      </c>
      <c r="C48">
        <f t="shared" si="5"/>
        <v>0.0004337361357362408</v>
      </c>
      <c r="D48">
        <f t="shared" si="11"/>
        <v>2.9941347620042376E-08</v>
      </c>
      <c r="E48">
        <f t="shared" si="6"/>
        <v>2.548199797450415E-06</v>
      </c>
      <c r="F48">
        <f t="shared" si="10"/>
        <v>392433.90608559956</v>
      </c>
      <c r="G48">
        <f t="shared" si="1"/>
        <v>0.039451759244098134</v>
      </c>
      <c r="H48" s="1">
        <f t="shared" si="2"/>
        <v>0.07705421727362917</v>
      </c>
      <c r="I48">
        <f t="shared" si="8"/>
        <v>0.005875</v>
      </c>
    </row>
    <row r="49" spans="1:9" ht="13.5">
      <c r="A49">
        <f t="shared" si="3"/>
        <v>24</v>
      </c>
      <c r="B49">
        <f t="shared" si="4"/>
        <v>0.024</v>
      </c>
      <c r="C49">
        <f t="shared" si="5"/>
        <v>0.0004523893421169302</v>
      </c>
      <c r="D49">
        <f t="shared" si="11"/>
        <v>3.257203263241898E-08</v>
      </c>
      <c r="E49">
        <f t="shared" si="6"/>
        <v>2.714336052701581E-06</v>
      </c>
      <c r="F49">
        <f t="shared" si="10"/>
        <v>368414.2201201281</v>
      </c>
      <c r="G49">
        <f t="shared" si="1"/>
        <v>0.03703703703703705</v>
      </c>
      <c r="H49" s="1">
        <f t="shared" si="2"/>
        <v>0.07233796296296298</v>
      </c>
      <c r="I49">
        <f t="shared" si="8"/>
        <v>0.006</v>
      </c>
    </row>
    <row r="50" spans="1:9" ht="13.5">
      <c r="A50">
        <f t="shared" si="3"/>
        <v>24.5</v>
      </c>
      <c r="B50">
        <f t="shared" si="4"/>
        <v>0.0245</v>
      </c>
      <c r="C50">
        <f t="shared" si="5"/>
        <v>0.0004714352475793184</v>
      </c>
      <c r="D50">
        <f>($N$2*B50*B50*B50*B50)/32</f>
        <v>3.5372375919935734E-08</v>
      </c>
      <c r="E50">
        <f>D50/(B50/2)</f>
        <v>2.887540891423325E-06</v>
      </c>
      <c r="F50">
        <f t="shared" si="10"/>
        <v>346315.4419631718</v>
      </c>
      <c r="G50">
        <f t="shared" si="1"/>
        <v>0.0348154255454785</v>
      </c>
      <c r="H50" s="1">
        <f>F50/$F$21</f>
        <v>0.06799887801851269</v>
      </c>
      <c r="I50">
        <f>E50/C50</f>
        <v>0.006125</v>
      </c>
    </row>
    <row r="51" spans="1:9" ht="13.5">
      <c r="A51">
        <f t="shared" si="3"/>
        <v>25</v>
      </c>
      <c r="B51">
        <f t="shared" si="4"/>
        <v>0.025</v>
      </c>
      <c r="C51">
        <f t="shared" si="5"/>
        <v>0.0004908738521234052</v>
      </c>
      <c r="D51">
        <f>($N$2*B51*B51*B51*B51)/32</f>
        <v>3.834951969714104E-08</v>
      </c>
      <c r="E51">
        <f>D51/(B51/2)</f>
        <v>3.0679615757712834E-06</v>
      </c>
      <c r="F51">
        <f t="shared" si="10"/>
        <v>325949.32345220156</v>
      </c>
      <c r="G51">
        <f t="shared" si="1"/>
        <v>0.032768</v>
      </c>
      <c r="H51" s="1">
        <f>F51/$F$21</f>
        <v>0.06399999999999999</v>
      </c>
      <c r="I51">
        <f>E51/C51</f>
        <v>0.006250000000000001</v>
      </c>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L25"/>
  <sheetViews>
    <sheetView zoomScalePageLayoutView="0" workbookViewId="0" topLeftCell="A1">
      <selection activeCell="C2" sqref="C2:C25"/>
    </sheetView>
  </sheetViews>
  <sheetFormatPr defaultColWidth="9.00390625" defaultRowHeight="13.5"/>
  <sheetData>
    <row r="1" spans="2:7" ht="13.5">
      <c r="B1" t="s">
        <v>15</v>
      </c>
      <c r="C1" t="s">
        <v>14</v>
      </c>
      <c r="D1" t="s">
        <v>16</v>
      </c>
      <c r="E1" t="s">
        <v>17</v>
      </c>
      <c r="F1" t="s">
        <v>22</v>
      </c>
      <c r="G1" t="s">
        <v>21</v>
      </c>
    </row>
    <row r="2" spans="3:12" ht="13.5">
      <c r="C2">
        <v>1060</v>
      </c>
      <c r="D2">
        <v>70</v>
      </c>
      <c r="E2">
        <v>30</v>
      </c>
      <c r="F2">
        <v>50</v>
      </c>
      <c r="G2">
        <v>2.7</v>
      </c>
      <c r="L2" t="s">
        <v>38</v>
      </c>
    </row>
    <row r="3" spans="3:7" ht="13.5">
      <c r="C3">
        <v>1080</v>
      </c>
      <c r="D3">
        <v>68</v>
      </c>
      <c r="E3">
        <v>29</v>
      </c>
      <c r="G3">
        <v>2.7</v>
      </c>
    </row>
    <row r="4" spans="3:7" ht="13.5">
      <c r="C4">
        <v>1070</v>
      </c>
      <c r="D4">
        <v>68</v>
      </c>
      <c r="E4">
        <v>29</v>
      </c>
      <c r="G4">
        <v>2.7</v>
      </c>
    </row>
    <row r="5" spans="3:7" ht="13.5">
      <c r="C5">
        <v>1050</v>
      </c>
      <c r="D5">
        <v>78</v>
      </c>
      <c r="E5">
        <v>34</v>
      </c>
      <c r="F5">
        <v>64</v>
      </c>
      <c r="G5">
        <v>2.7</v>
      </c>
    </row>
    <row r="6" spans="3:7" ht="13.5">
      <c r="C6">
        <v>1100</v>
      </c>
      <c r="D6">
        <v>90</v>
      </c>
      <c r="E6">
        <v>35</v>
      </c>
      <c r="F6">
        <v>60</v>
      </c>
      <c r="G6">
        <v>2.71</v>
      </c>
    </row>
    <row r="7" spans="3:7" ht="13.5">
      <c r="C7">
        <v>2011</v>
      </c>
      <c r="D7">
        <v>405</v>
      </c>
      <c r="E7">
        <v>310</v>
      </c>
      <c r="F7">
        <v>240</v>
      </c>
      <c r="G7">
        <v>2.82</v>
      </c>
    </row>
    <row r="8" spans="3:7" ht="13.5">
      <c r="C8">
        <v>2014</v>
      </c>
      <c r="D8">
        <v>485</v>
      </c>
      <c r="E8">
        <v>415</v>
      </c>
      <c r="F8">
        <v>290</v>
      </c>
      <c r="G8">
        <v>2.8</v>
      </c>
    </row>
    <row r="9" spans="3:7" ht="13.5">
      <c r="C9">
        <v>2017</v>
      </c>
      <c r="D9">
        <v>425</v>
      </c>
      <c r="E9">
        <v>275</v>
      </c>
      <c r="F9">
        <v>260</v>
      </c>
      <c r="G9">
        <v>2.79</v>
      </c>
    </row>
    <row r="10" spans="3:7" ht="13.5">
      <c r="C10">
        <v>2024</v>
      </c>
      <c r="D10">
        <v>470</v>
      </c>
      <c r="E10">
        <v>325</v>
      </c>
      <c r="F10">
        <v>285</v>
      </c>
      <c r="G10">
        <v>2.77</v>
      </c>
    </row>
    <row r="11" spans="3:7" ht="13.5">
      <c r="C11">
        <v>2219</v>
      </c>
      <c r="D11">
        <v>455</v>
      </c>
      <c r="E11">
        <v>350</v>
      </c>
      <c r="G11">
        <v>2.84</v>
      </c>
    </row>
    <row r="12" spans="3:7" ht="13.5">
      <c r="C12">
        <v>3003</v>
      </c>
      <c r="D12">
        <v>110</v>
      </c>
      <c r="E12">
        <v>40</v>
      </c>
      <c r="F12">
        <v>75</v>
      </c>
      <c r="G12">
        <v>2.73</v>
      </c>
    </row>
    <row r="13" spans="3:7" ht="13.5">
      <c r="C13">
        <v>3004</v>
      </c>
      <c r="D13">
        <v>180</v>
      </c>
      <c r="E13">
        <v>70</v>
      </c>
      <c r="F13">
        <v>110</v>
      </c>
      <c r="G13">
        <v>2.72</v>
      </c>
    </row>
    <row r="14" spans="3:7" ht="13.5">
      <c r="C14">
        <v>4032</v>
      </c>
      <c r="D14">
        <v>380</v>
      </c>
      <c r="E14">
        <v>315</v>
      </c>
      <c r="F14">
        <v>260</v>
      </c>
      <c r="G14">
        <v>2.68</v>
      </c>
    </row>
    <row r="15" spans="3:7" ht="13.5">
      <c r="C15">
        <v>5005</v>
      </c>
      <c r="D15">
        <v>125</v>
      </c>
      <c r="E15">
        <v>40</v>
      </c>
      <c r="F15">
        <v>75</v>
      </c>
      <c r="G15">
        <v>2.7</v>
      </c>
    </row>
    <row r="16" spans="3:7" ht="13.5">
      <c r="C16">
        <v>5052</v>
      </c>
      <c r="D16">
        <v>260</v>
      </c>
      <c r="E16">
        <v>215</v>
      </c>
      <c r="F16">
        <v>145</v>
      </c>
      <c r="G16">
        <v>2.69</v>
      </c>
    </row>
    <row r="17" spans="3:7" ht="13.5">
      <c r="C17">
        <v>5056</v>
      </c>
      <c r="D17">
        <v>294</v>
      </c>
      <c r="E17">
        <v>245</v>
      </c>
      <c r="F17">
        <v>221</v>
      </c>
      <c r="G17">
        <v>2.64</v>
      </c>
    </row>
    <row r="18" spans="3:7" ht="13.5">
      <c r="C18">
        <v>5083</v>
      </c>
      <c r="D18">
        <v>290</v>
      </c>
      <c r="E18">
        <v>145</v>
      </c>
      <c r="F18">
        <v>170</v>
      </c>
      <c r="G18">
        <v>2.66</v>
      </c>
    </row>
    <row r="19" spans="3:7" ht="13.5">
      <c r="C19">
        <v>6061</v>
      </c>
      <c r="D19">
        <v>310</v>
      </c>
      <c r="E19">
        <v>275</v>
      </c>
      <c r="F19">
        <v>205</v>
      </c>
      <c r="G19">
        <v>2.7</v>
      </c>
    </row>
    <row r="20" spans="3:7" ht="13.5">
      <c r="C20">
        <v>6063</v>
      </c>
      <c r="D20">
        <v>185</v>
      </c>
      <c r="E20">
        <v>145</v>
      </c>
      <c r="F20">
        <v>115</v>
      </c>
      <c r="G20">
        <v>2.69</v>
      </c>
    </row>
    <row r="21" spans="3:7" ht="13.5">
      <c r="C21" s="3" t="s">
        <v>12</v>
      </c>
      <c r="D21">
        <v>270</v>
      </c>
      <c r="E21">
        <v>225</v>
      </c>
      <c r="G21">
        <v>2.7</v>
      </c>
    </row>
    <row r="22" spans="3:7" ht="13.5">
      <c r="C22">
        <v>6101</v>
      </c>
      <c r="D22">
        <v>220</v>
      </c>
      <c r="E22">
        <v>195</v>
      </c>
      <c r="F22">
        <v>140</v>
      </c>
      <c r="G22">
        <v>2.7</v>
      </c>
    </row>
    <row r="23" spans="3:7" ht="13.5">
      <c r="C23">
        <v>7003</v>
      </c>
      <c r="D23">
        <v>315</v>
      </c>
      <c r="E23">
        <v>255</v>
      </c>
      <c r="G23">
        <v>2.79</v>
      </c>
    </row>
    <row r="24" spans="3:7" ht="13.5">
      <c r="C24" s="3" t="s">
        <v>13</v>
      </c>
      <c r="D24">
        <v>360</v>
      </c>
      <c r="E24">
        <v>295</v>
      </c>
      <c r="G24">
        <v>2.78</v>
      </c>
    </row>
    <row r="25" spans="3:7" ht="13.5">
      <c r="C25">
        <v>7075</v>
      </c>
      <c r="D25">
        <v>570</v>
      </c>
      <c r="E25">
        <v>505</v>
      </c>
      <c r="F25">
        <v>330</v>
      </c>
      <c r="G25">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優輝</dc:creator>
  <cp:keywords/>
  <dc:description/>
  <cp:lastModifiedBy>上田　優輝</cp:lastModifiedBy>
  <dcterms:created xsi:type="dcterms:W3CDTF">2010-06-20T16:11:03Z</dcterms:created>
  <dcterms:modified xsi:type="dcterms:W3CDTF">2010-06-23T13:32:03Z</dcterms:modified>
  <cp:category/>
  <cp:version/>
  <cp:contentType/>
  <cp:contentStatus/>
</cp:coreProperties>
</file>